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updateLinks="never" codeName="ThisWorkbook" autoCompressPictures="0"/>
  <mc:AlternateContent xmlns:mc="http://schemas.openxmlformats.org/markup-compatibility/2006">
    <mc:Choice Requires="x15">
      <x15ac:absPath xmlns:x15ac="http://schemas.microsoft.com/office/spreadsheetml/2010/11/ac" url="\\sise.envir.ee\Kasutajad$\KeM\47703010028\Desktop\Kairi asjad\Šveitsi koostööprogramm\"/>
    </mc:Choice>
  </mc:AlternateContent>
  <xr:revisionPtr revIDLastSave="0" documentId="13_ncr:1_{FD805162-903C-4844-BE02-D9541E11CE5F}" xr6:coauthVersionLast="47" xr6:coauthVersionMax="47" xr10:uidLastSave="{00000000-0000-0000-0000-000000000000}"/>
  <bookViews>
    <workbookView xWindow="-120" yWindow="-120" windowWidth="29040" windowHeight="15720" tabRatio="597" activeTab="2" xr2:uid="{00000000-000D-0000-FFFF-FFFF00000000}"/>
  </bookViews>
  <sheets>
    <sheet name="Reimbursement Request" sheetId="2" r:id="rId1"/>
    <sheet name="Financial Progress" sheetId="3" r:id="rId2"/>
    <sheet name="Operational Progress " sheetId="17" r:id="rId3"/>
    <sheet name="Programme Characteristics" sheetId="21" r:id="rId4"/>
    <sheet name="Procurement plan" sheetId="12" r:id="rId5"/>
    <sheet name="E-billing information" sheetId="20" r:id="rId6"/>
  </sheets>
  <definedNames>
    <definedName name="_Ref10720987" localSheetId="3">'Programme Characteristics'!$D$27</definedName>
    <definedName name="_Ref10721025" localSheetId="3">'Programme Characteristics'!$E$31</definedName>
    <definedName name="_Ref10721044" localSheetId="3">'Programme Characteristics'!$E$35</definedName>
    <definedName name="_Ref10721048" localSheetId="3">'Programme Characteristics'!$E$32</definedName>
    <definedName name="_Ref10725977" localSheetId="3">'Programme Characteristics'!#REF!</definedName>
    <definedName name="_Ref8906408" localSheetId="3">'Programme Characteristics'!$E$40</definedName>
    <definedName name="_Toc244570802" localSheetId="0">'Reimbursement Request'!#REF!</definedName>
    <definedName name="_xlnm.Print_Area" localSheetId="1">'Financial Progress'!$A$2:$BS$82</definedName>
    <definedName name="_xlnm.Print_Area" localSheetId="4">'Procurement plan'!$A$1:$S$25</definedName>
    <definedName name="_xlnm.Print_Area" localSheetId="3">'Programme Characteristics'!$A$1:$J$19</definedName>
    <definedName name="_xlnm.Print_Area" localSheetId="0">'Reimbursement Request'!$A$1:$I$75</definedName>
    <definedName name="Z_18716E43_88F1_44DC_AE73_ADDC61118D9F_.wvu.Cols" localSheetId="1" hidden="1">'Financial Progress'!$BL:$BL,'Financial Progress'!$BQ:$BR</definedName>
    <definedName name="Z_18716E43_88F1_44DC_AE73_ADDC61118D9F_.wvu.Cols" localSheetId="0" hidden="1">'Reimbursement Request'!$F:$I</definedName>
    <definedName name="Z_18716E43_88F1_44DC_AE73_ADDC61118D9F_.wvu.Rows" localSheetId="0" hidden="1">'Reimbursement Request'!#REF!,'Reimbursement Request'!$28:$44</definedName>
  </definedNames>
  <calcPr calcId="191028"/>
  <customWorkbookViews>
    <customWorkbookView name="taisiv - Personal View" guid="{18716E43-88F1-44DC-AE73-ADDC61118D9F}" mergeInterval="0" personalView="1" maximized="1" xWindow="1" yWindow="1" windowWidth="1280" windowHeight="79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7" l="1"/>
  <c r="BJ16" i="3"/>
  <c r="BK16" i="3" s="1"/>
  <c r="BL16" i="3"/>
  <c r="F10" i="2" l="1"/>
  <c r="C10" i="2"/>
  <c r="BF65" i="3"/>
  <c r="BI65" i="3" s="1"/>
  <c r="BF59" i="3"/>
  <c r="BF53" i="3"/>
  <c r="BF47" i="3"/>
  <c r="BF41" i="3"/>
  <c r="BF35" i="3"/>
  <c r="BF29" i="3"/>
  <c r="BF23" i="3"/>
  <c r="BF17" i="3"/>
  <c r="BF10" i="3"/>
  <c r="BB65" i="3"/>
  <c r="BC65" i="3" s="1"/>
  <c r="BB59" i="3"/>
  <c r="BB53" i="3"/>
  <c r="BB47" i="3"/>
  <c r="BB41" i="3"/>
  <c r="BB35" i="3"/>
  <c r="BB29" i="3"/>
  <c r="BB23" i="3"/>
  <c r="BB17" i="3"/>
  <c r="BB10" i="3"/>
  <c r="AX65" i="3"/>
  <c r="AY65" i="3" s="1"/>
  <c r="AX59" i="3"/>
  <c r="AX53" i="3"/>
  <c r="AX47" i="3"/>
  <c r="AX41" i="3"/>
  <c r="AX35" i="3"/>
  <c r="AX29" i="3"/>
  <c r="AX23" i="3"/>
  <c r="AX17" i="3"/>
  <c r="AX10" i="3"/>
  <c r="AT65" i="3"/>
  <c r="AU65" i="3" s="1"/>
  <c r="AT59" i="3"/>
  <c r="AT53" i="3"/>
  <c r="AT47" i="3"/>
  <c r="AT41" i="3"/>
  <c r="AT35" i="3"/>
  <c r="AT29" i="3"/>
  <c r="AT23" i="3"/>
  <c r="AT17" i="3"/>
  <c r="AT10" i="3"/>
  <c r="AP65" i="3"/>
  <c r="AS65" i="3" s="1"/>
  <c r="AP59" i="3"/>
  <c r="AP53" i="3"/>
  <c r="AP47" i="3"/>
  <c r="AP41" i="3"/>
  <c r="AP35" i="3"/>
  <c r="AP29" i="3"/>
  <c r="AP23" i="3"/>
  <c r="AP17" i="3"/>
  <c r="AP10" i="3"/>
  <c r="AL65" i="3"/>
  <c r="AM65" i="3" s="1"/>
  <c r="AL59" i="3"/>
  <c r="AL53" i="3"/>
  <c r="AL47" i="3"/>
  <c r="AL41" i="3"/>
  <c r="AL35" i="3"/>
  <c r="AL29" i="3"/>
  <c r="AL23" i="3"/>
  <c r="AL17" i="3"/>
  <c r="AL10" i="3"/>
  <c r="AH65" i="3"/>
  <c r="AK65" i="3" s="1"/>
  <c r="AH59" i="3"/>
  <c r="AH53" i="3"/>
  <c r="AH47" i="3"/>
  <c r="AH41" i="3"/>
  <c r="AH35" i="3"/>
  <c r="AH29" i="3"/>
  <c r="AH23" i="3"/>
  <c r="AH17" i="3"/>
  <c r="AH10" i="3"/>
  <c r="AD65" i="3"/>
  <c r="AE65" i="3" s="1"/>
  <c r="AD59" i="3"/>
  <c r="AD53" i="3"/>
  <c r="AD47" i="3"/>
  <c r="AD41" i="3"/>
  <c r="AD35" i="3"/>
  <c r="AD29" i="3"/>
  <c r="AD23" i="3"/>
  <c r="AD17" i="3"/>
  <c r="AD10" i="3"/>
  <c r="Z65" i="3"/>
  <c r="AC65" i="3" s="1"/>
  <c r="Z59" i="3"/>
  <c r="Z53" i="3"/>
  <c r="Z47" i="3"/>
  <c r="Z41" i="3"/>
  <c r="Z35" i="3"/>
  <c r="Z29" i="3"/>
  <c r="Z23" i="3"/>
  <c r="Z17" i="3"/>
  <c r="Z10" i="3"/>
  <c r="V65" i="3"/>
  <c r="W65" i="3" s="1"/>
  <c r="V59" i="3"/>
  <c r="V53" i="3"/>
  <c r="V47" i="3"/>
  <c r="V41" i="3"/>
  <c r="V35" i="3"/>
  <c r="V29" i="3"/>
  <c r="V23" i="3"/>
  <c r="V17" i="3"/>
  <c r="V10" i="3"/>
  <c r="R65" i="3"/>
  <c r="U65" i="3" s="1"/>
  <c r="R59" i="3"/>
  <c r="R53" i="3"/>
  <c r="R47" i="3"/>
  <c r="R41" i="3"/>
  <c r="R35" i="3"/>
  <c r="R29" i="3"/>
  <c r="R23" i="3"/>
  <c r="R17" i="3"/>
  <c r="R10" i="3"/>
  <c r="N65" i="3"/>
  <c r="O65" i="3" s="1"/>
  <c r="N59" i="3"/>
  <c r="N53" i="3"/>
  <c r="N47" i="3"/>
  <c r="N41" i="3"/>
  <c r="N35" i="3"/>
  <c r="N29" i="3"/>
  <c r="N23" i="3"/>
  <c r="N17" i="3"/>
  <c r="N10" i="3"/>
  <c r="J65" i="3"/>
  <c r="K65" i="3" s="1"/>
  <c r="J59" i="3"/>
  <c r="J53" i="3"/>
  <c r="J47" i="3"/>
  <c r="J41" i="3"/>
  <c r="J35" i="3"/>
  <c r="J29" i="3"/>
  <c r="J23" i="3"/>
  <c r="J17" i="3"/>
  <c r="J10" i="3"/>
  <c r="F41" i="3"/>
  <c r="F35" i="3"/>
  <c r="C41" i="3"/>
  <c r="C35" i="3"/>
  <c r="A14" i="17"/>
  <c r="A6" i="17"/>
  <c r="F65" i="3"/>
  <c r="G65" i="3" s="1"/>
  <c r="BJ66" i="3"/>
  <c r="BK66" i="3" s="1"/>
  <c r="BJ67" i="3"/>
  <c r="BL67" i="3" s="1"/>
  <c r="BJ68" i="3"/>
  <c r="BL68" i="3" s="1"/>
  <c r="BJ69" i="3"/>
  <c r="BL69" i="3" s="1"/>
  <c r="BJ70" i="3"/>
  <c r="C10" i="3"/>
  <c r="C17" i="3"/>
  <c r="B9" i="3"/>
  <c r="M65" i="3" l="1"/>
  <c r="L65" i="3" s="1"/>
  <c r="S65" i="3"/>
  <c r="BA65" i="3"/>
  <c r="AZ65" i="3" s="1"/>
  <c r="AI65" i="3"/>
  <c r="AJ65" i="3" s="1"/>
  <c r="AA65" i="3"/>
  <c r="AB65" i="3" s="1"/>
  <c r="BK68" i="3"/>
  <c r="BK69" i="3"/>
  <c r="BL66" i="3"/>
  <c r="BJ65" i="3"/>
  <c r="BK67" i="3"/>
  <c r="BL70" i="3"/>
  <c r="C65" i="3"/>
  <c r="E65" i="3" s="1"/>
  <c r="BK70" i="3"/>
  <c r="T65" i="3"/>
  <c r="AQ65" i="3"/>
  <c r="AR65" i="3" s="1"/>
  <c r="BE65" i="3"/>
  <c r="BD65" i="3" s="1"/>
  <c r="AW65" i="3"/>
  <c r="AV65" i="3" s="1"/>
  <c r="AO65" i="3"/>
  <c r="AN65" i="3" s="1"/>
  <c r="AG65" i="3"/>
  <c r="AF65" i="3" s="1"/>
  <c r="Y65" i="3"/>
  <c r="X65" i="3" s="1"/>
  <c r="Q65" i="3"/>
  <c r="P65" i="3" s="1"/>
  <c r="I65" i="3"/>
  <c r="BG65" i="3"/>
  <c r="BH65" i="3" s="1"/>
  <c r="E35" i="3"/>
  <c r="M35" i="3"/>
  <c r="O35" i="3"/>
  <c r="U35" i="3"/>
  <c r="W35" i="3"/>
  <c r="AC35" i="3"/>
  <c r="AE35" i="3"/>
  <c r="AK35" i="3"/>
  <c r="AM35" i="3"/>
  <c r="AS35" i="3"/>
  <c r="AU35" i="3"/>
  <c r="BA35" i="3"/>
  <c r="BC35" i="3"/>
  <c r="BI35" i="3"/>
  <c r="BJ36" i="3"/>
  <c r="BK36" i="3" s="1"/>
  <c r="BJ37" i="3"/>
  <c r="BK37" i="3" s="1"/>
  <c r="BJ38" i="3"/>
  <c r="BL38" i="3" s="1"/>
  <c r="BJ39" i="3"/>
  <c r="BK39" i="3" s="1"/>
  <c r="BJ40" i="3"/>
  <c r="BK40" i="3" s="1"/>
  <c r="E41" i="3"/>
  <c r="K41" i="3"/>
  <c r="Q41" i="3"/>
  <c r="O41" i="3"/>
  <c r="U41" i="3"/>
  <c r="Y41" i="3"/>
  <c r="AC41" i="3"/>
  <c r="AG41" i="3"/>
  <c r="AK41" i="3"/>
  <c r="AO41" i="3"/>
  <c r="AS41" i="3"/>
  <c r="AW41" i="3"/>
  <c r="BA41" i="3"/>
  <c r="BE41" i="3"/>
  <c r="BI41" i="3"/>
  <c r="BJ42" i="3"/>
  <c r="BK42" i="3" s="1"/>
  <c r="BJ43" i="3"/>
  <c r="BK43" i="3" s="1"/>
  <c r="BJ44" i="3"/>
  <c r="BK44" i="3" s="1"/>
  <c r="BJ45" i="3"/>
  <c r="BK45" i="3" s="1"/>
  <c r="BJ46" i="3"/>
  <c r="BK46" i="3" s="1"/>
  <c r="C47" i="3"/>
  <c r="F47" i="3"/>
  <c r="I47" i="3" s="1"/>
  <c r="K47" i="3"/>
  <c r="Q47" i="3"/>
  <c r="S47" i="3"/>
  <c r="Y47" i="3"/>
  <c r="AA47" i="3"/>
  <c r="AE47" i="3"/>
  <c r="AI47" i="3"/>
  <c r="AM47" i="3"/>
  <c r="AQ47" i="3"/>
  <c r="AS47" i="3"/>
  <c r="AU47" i="3"/>
  <c r="AY47" i="3"/>
  <c r="BC47" i="3"/>
  <c r="BG47" i="3"/>
  <c r="BJ48" i="3"/>
  <c r="BK48" i="3" s="1"/>
  <c r="BJ49" i="3"/>
  <c r="BL49" i="3" s="1"/>
  <c r="BJ50" i="3"/>
  <c r="BK50" i="3" s="1"/>
  <c r="BJ51" i="3"/>
  <c r="BJ52" i="3"/>
  <c r="BK52" i="3" s="1"/>
  <c r="C53" i="3"/>
  <c r="F53" i="3"/>
  <c r="G53" i="3" s="1"/>
  <c r="K53" i="3"/>
  <c r="O53" i="3"/>
  <c r="U53" i="3"/>
  <c r="W53" i="3"/>
  <c r="AA53" i="3"/>
  <c r="AE53" i="3"/>
  <c r="AI53" i="3"/>
  <c r="AM53" i="3"/>
  <c r="AQ53" i="3"/>
  <c r="AU53" i="3"/>
  <c r="AY53" i="3"/>
  <c r="BC53" i="3"/>
  <c r="BG53" i="3"/>
  <c r="BJ54" i="3"/>
  <c r="BJ55" i="3"/>
  <c r="BK55" i="3" s="1"/>
  <c r="BJ56" i="3"/>
  <c r="BL56" i="3" s="1"/>
  <c r="BJ57" i="3"/>
  <c r="BK57" i="3" s="1"/>
  <c r="BJ58" i="3"/>
  <c r="BK58" i="3" s="1"/>
  <c r="C59" i="3"/>
  <c r="E59" i="3" s="1"/>
  <c r="F59" i="3"/>
  <c r="I59" i="3" s="1"/>
  <c r="K59" i="3"/>
  <c r="Q59" i="3"/>
  <c r="S59" i="3"/>
  <c r="Y59" i="3"/>
  <c r="AA59" i="3"/>
  <c r="AG59" i="3"/>
  <c r="AE59" i="3"/>
  <c r="AI59" i="3"/>
  <c r="AO59" i="3"/>
  <c r="AQ59" i="3"/>
  <c r="AW59" i="3"/>
  <c r="AY59" i="3"/>
  <c r="BE59" i="3"/>
  <c r="BG59" i="3"/>
  <c r="BJ60" i="3"/>
  <c r="BK60" i="3" s="1"/>
  <c r="BJ61" i="3"/>
  <c r="BK61" i="3" s="1"/>
  <c r="BJ62" i="3"/>
  <c r="BK62" i="3" s="1"/>
  <c r="BJ63" i="3"/>
  <c r="BL63" i="3" s="1"/>
  <c r="BJ64" i="3"/>
  <c r="BK64" i="3" s="1"/>
  <c r="F29" i="3"/>
  <c r="F23" i="3"/>
  <c r="F17" i="3"/>
  <c r="C29" i="3"/>
  <c r="E29" i="3" s="1"/>
  <c r="C23" i="3"/>
  <c r="E23" i="3" s="1"/>
  <c r="E17" i="3"/>
  <c r="E10" i="3"/>
  <c r="C15" i="2"/>
  <c r="B17" i="21"/>
  <c r="BS71" i="3"/>
  <c r="BR71" i="3"/>
  <c r="BQ71" i="3"/>
  <c r="BJ31" i="3"/>
  <c r="BL31" i="3" s="1"/>
  <c r="BJ19" i="3"/>
  <c r="BK19" i="3" s="1"/>
  <c r="BJ25" i="3"/>
  <c r="BL25" i="3" s="1"/>
  <c r="BM65" i="3" l="1"/>
  <c r="P41" i="3"/>
  <c r="C71" i="3"/>
  <c r="BL65" i="3"/>
  <c r="BK65" i="3"/>
  <c r="M47" i="3"/>
  <c r="L47" i="3" s="1"/>
  <c r="AM41" i="3"/>
  <c r="AN41" i="3" s="1"/>
  <c r="BJ53" i="3"/>
  <c r="BL53" i="3" s="1"/>
  <c r="AC47" i="3"/>
  <c r="AB47" i="3" s="1"/>
  <c r="BK63" i="3"/>
  <c r="W59" i="3"/>
  <c r="X59" i="3" s="1"/>
  <c r="BL58" i="3"/>
  <c r="AI41" i="3"/>
  <c r="AJ41" i="3" s="1"/>
  <c r="BG35" i="3"/>
  <c r="BH35" i="3" s="1"/>
  <c r="BC41" i="3"/>
  <c r="BD41" i="3" s="1"/>
  <c r="BN65" i="3"/>
  <c r="H65" i="3"/>
  <c r="O59" i="3"/>
  <c r="P59" i="3" s="1"/>
  <c r="BL57" i="3"/>
  <c r="BL60" i="3"/>
  <c r="BI47" i="3"/>
  <c r="BH47" i="3" s="1"/>
  <c r="O47" i="3"/>
  <c r="P47" i="3" s="1"/>
  <c r="W41" i="3"/>
  <c r="X41" i="3" s="1"/>
  <c r="BL54" i="3"/>
  <c r="BA53" i="3"/>
  <c r="AZ53" i="3" s="1"/>
  <c r="AK53" i="3"/>
  <c r="AJ53" i="3" s="1"/>
  <c r="BJ47" i="3"/>
  <c r="BK47" i="3" s="1"/>
  <c r="BL44" i="3"/>
  <c r="BL40" i="3"/>
  <c r="BL36" i="3"/>
  <c r="AQ35" i="3"/>
  <c r="AR35" i="3" s="1"/>
  <c r="BL64" i="3"/>
  <c r="AM59" i="3"/>
  <c r="AN59" i="3" s="1"/>
  <c r="BK54" i="3"/>
  <c r="BL50" i="3"/>
  <c r="W47" i="3"/>
  <c r="X47" i="3" s="1"/>
  <c r="AY41" i="3"/>
  <c r="AZ41" i="3" s="1"/>
  <c r="M53" i="3"/>
  <c r="L53" i="3" s="1"/>
  <c r="AK47" i="3"/>
  <c r="AJ47" i="3" s="1"/>
  <c r="BL39" i="3"/>
  <c r="BC59" i="3"/>
  <c r="BD59" i="3" s="1"/>
  <c r="BK49" i="3"/>
  <c r="BA47" i="3"/>
  <c r="AZ47" i="3" s="1"/>
  <c r="BL46" i="3"/>
  <c r="AU41" i="3"/>
  <c r="AV41" i="3" s="1"/>
  <c r="AE41" i="3"/>
  <c r="AF41" i="3" s="1"/>
  <c r="AI35" i="3"/>
  <c r="AJ35" i="3" s="1"/>
  <c r="K35" i="3"/>
  <c r="L35" i="3" s="1"/>
  <c r="BI53" i="3"/>
  <c r="BH53" i="3" s="1"/>
  <c r="AS53" i="3"/>
  <c r="AR53" i="3" s="1"/>
  <c r="AC53" i="3"/>
  <c r="AB53" i="3" s="1"/>
  <c r="M41" i="3"/>
  <c r="L41" i="3" s="1"/>
  <c r="BK56" i="3"/>
  <c r="BL48" i="3"/>
  <c r="BL45" i="3"/>
  <c r="BG41" i="3"/>
  <c r="BH41" i="3" s="1"/>
  <c r="AQ41" i="3"/>
  <c r="AR41" i="3" s="1"/>
  <c r="AA41" i="3"/>
  <c r="AB41" i="3" s="1"/>
  <c r="BK38" i="3"/>
  <c r="AY35" i="3"/>
  <c r="AZ35" i="3" s="1"/>
  <c r="AU59" i="3"/>
  <c r="AV59" i="3" s="1"/>
  <c r="AR47" i="3"/>
  <c r="AA35" i="3"/>
  <c r="AB35" i="3" s="1"/>
  <c r="AF59" i="3"/>
  <c r="E47" i="3"/>
  <c r="E53" i="3"/>
  <c r="G47" i="3"/>
  <c r="G59" i="3"/>
  <c r="S53" i="3"/>
  <c r="T53" i="3" s="1"/>
  <c r="S35" i="3"/>
  <c r="T35" i="3" s="1"/>
  <c r="U47" i="3"/>
  <c r="T47" i="3" s="1"/>
  <c r="S41" i="3"/>
  <c r="T41" i="3" s="1"/>
  <c r="BJ59" i="3"/>
  <c r="BI59" i="3"/>
  <c r="BH59" i="3" s="1"/>
  <c r="BA59" i="3"/>
  <c r="AS59" i="3"/>
  <c r="AR59" i="3" s="1"/>
  <c r="AK59" i="3"/>
  <c r="AJ59" i="3" s="1"/>
  <c r="AC59" i="3"/>
  <c r="AB59" i="3" s="1"/>
  <c r="U59" i="3"/>
  <c r="T59" i="3" s="1"/>
  <c r="M59" i="3"/>
  <c r="L59" i="3" s="1"/>
  <c r="BL37" i="3"/>
  <c r="BE35" i="3"/>
  <c r="BD35" i="3" s="1"/>
  <c r="AW35" i="3"/>
  <c r="AV35" i="3" s="1"/>
  <c r="AO35" i="3"/>
  <c r="AN35" i="3" s="1"/>
  <c r="AG35" i="3"/>
  <c r="AF35" i="3" s="1"/>
  <c r="Y35" i="3"/>
  <c r="X35" i="3" s="1"/>
  <c r="Q35" i="3"/>
  <c r="P35" i="3" s="1"/>
  <c r="BL62" i="3"/>
  <c r="BL52" i="3"/>
  <c r="BL43" i="3"/>
  <c r="BE47" i="3"/>
  <c r="BD47" i="3" s="1"/>
  <c r="AW47" i="3"/>
  <c r="AV47" i="3" s="1"/>
  <c r="AO47" i="3"/>
  <c r="AN47" i="3" s="1"/>
  <c r="AG47" i="3"/>
  <c r="BL55" i="3"/>
  <c r="BE53" i="3"/>
  <c r="BD53" i="3" s="1"/>
  <c r="AW53" i="3"/>
  <c r="AV53" i="3" s="1"/>
  <c r="AO53" i="3"/>
  <c r="AN53" i="3" s="1"/>
  <c r="AG53" i="3"/>
  <c r="AF53" i="3" s="1"/>
  <c r="Y53" i="3"/>
  <c r="X53" i="3" s="1"/>
  <c r="Q53" i="3"/>
  <c r="P53" i="3" s="1"/>
  <c r="I53" i="3"/>
  <c r="BJ35" i="3"/>
  <c r="BK35" i="3" s="1"/>
  <c r="BL61" i="3"/>
  <c r="BL51" i="3"/>
  <c r="BL42" i="3"/>
  <c r="BJ41" i="3"/>
  <c r="BK41" i="3" s="1"/>
  <c r="BK51" i="3"/>
  <c r="BK31" i="3"/>
  <c r="BL19" i="3"/>
  <c r="BK25" i="3"/>
  <c r="BJ34" i="3"/>
  <c r="BL34" i="3" s="1"/>
  <c r="BJ33" i="3"/>
  <c r="BL33" i="3" s="1"/>
  <c r="BJ32" i="3"/>
  <c r="BK32" i="3" s="1"/>
  <c r="BJ30" i="3"/>
  <c r="BL30" i="3" s="1"/>
  <c r="BJ28" i="3"/>
  <c r="BK28" i="3" s="1"/>
  <c r="BJ27" i="3"/>
  <c r="BL27" i="3" s="1"/>
  <c r="BJ26" i="3"/>
  <c r="BL26" i="3" s="1"/>
  <c r="BJ24" i="3"/>
  <c r="BK24" i="3" s="1"/>
  <c r="BJ22" i="3"/>
  <c r="BL22" i="3" s="1"/>
  <c r="BJ21" i="3"/>
  <c r="BK21" i="3" s="1"/>
  <c r="BJ20" i="3"/>
  <c r="BK20" i="3" s="1"/>
  <c r="BJ18" i="3"/>
  <c r="BI29" i="3"/>
  <c r="BG23" i="3"/>
  <c r="BI17" i="3"/>
  <c r="BG10" i="3"/>
  <c r="BC29" i="3"/>
  <c r="BE23" i="3"/>
  <c r="BC17" i="3"/>
  <c r="BC10" i="3"/>
  <c r="BA29" i="3"/>
  <c r="AY23" i="3"/>
  <c r="BA17" i="3"/>
  <c r="BA10" i="3"/>
  <c r="AU29" i="3"/>
  <c r="AW23" i="3"/>
  <c r="AW10" i="3"/>
  <c r="AS29" i="3"/>
  <c r="AS23" i="3"/>
  <c r="AS17" i="3"/>
  <c r="AS10" i="3"/>
  <c r="AM29" i="3"/>
  <c r="AO23" i="3"/>
  <c r="AM17" i="3"/>
  <c r="AO10" i="3"/>
  <c r="AI29" i="3"/>
  <c r="AK23" i="3"/>
  <c r="AI17" i="3"/>
  <c r="AK10" i="3"/>
  <c r="AG29" i="3"/>
  <c r="AG23" i="3"/>
  <c r="AE17" i="3"/>
  <c r="AG10" i="3"/>
  <c r="AC29" i="3"/>
  <c r="AC23" i="3"/>
  <c r="AC17" i="3"/>
  <c r="AC10" i="3"/>
  <c r="Y29" i="3"/>
  <c r="W23" i="3"/>
  <c r="W17" i="3"/>
  <c r="Y10" i="3"/>
  <c r="U29" i="3"/>
  <c r="U23" i="3"/>
  <c r="U17" i="3"/>
  <c r="U10" i="3"/>
  <c r="O29" i="3"/>
  <c r="Q23" i="3"/>
  <c r="O17" i="3"/>
  <c r="O10" i="3"/>
  <c r="K29" i="3"/>
  <c r="K17" i="3"/>
  <c r="M10" i="3"/>
  <c r="AA17" i="3"/>
  <c r="C7" i="3"/>
  <c r="AX7" i="3" s="1"/>
  <c r="E20" i="2"/>
  <c r="B14" i="21"/>
  <c r="B15" i="21"/>
  <c r="B16" i="21"/>
  <c r="B18" i="21"/>
  <c r="B9" i="21"/>
  <c r="B10" i="21"/>
  <c r="B11" i="21"/>
  <c r="B12" i="21"/>
  <c r="B13" i="21"/>
  <c r="E19" i="2"/>
  <c r="E21" i="2"/>
  <c r="E18" i="2"/>
  <c r="I23" i="3"/>
  <c r="C18" i="21"/>
  <c r="C17" i="21"/>
  <c r="C10" i="21"/>
  <c r="G29" i="3"/>
  <c r="I17" i="3"/>
  <c r="A3" i="2"/>
  <c r="A2" i="2"/>
  <c r="A1" i="21"/>
  <c r="C7" i="20"/>
  <c r="A1" i="12"/>
  <c r="A1" i="3"/>
  <c r="A1" i="17"/>
  <c r="B24" i="2"/>
  <c r="BM53" i="3" l="1"/>
  <c r="H59" i="3"/>
  <c r="BM59" i="3"/>
  <c r="H47" i="3"/>
  <c r="BM47" i="3"/>
  <c r="BK53" i="3"/>
  <c r="BL47" i="3"/>
  <c r="BO65" i="3"/>
  <c r="BP65" i="3"/>
  <c r="BL41" i="3"/>
  <c r="B26" i="2"/>
  <c r="F26" i="2" s="1"/>
  <c r="F25" i="2"/>
  <c r="A2" i="21"/>
  <c r="BN47" i="3"/>
  <c r="BO47" i="3" s="1"/>
  <c r="BN59" i="3"/>
  <c r="BO59" i="3" s="1"/>
  <c r="AZ59" i="3"/>
  <c r="BL35" i="3"/>
  <c r="BN53" i="3"/>
  <c r="AF47" i="3"/>
  <c r="BL59" i="3"/>
  <c r="BK59" i="3"/>
  <c r="H53" i="3"/>
  <c r="AA10" i="3"/>
  <c r="AB10" i="3" s="1"/>
  <c r="AY17" i="3"/>
  <c r="AZ17" i="3" s="1"/>
  <c r="AK17" i="3"/>
  <c r="AJ17" i="3" s="1"/>
  <c r="BE10" i="3"/>
  <c r="BD10" i="3" s="1"/>
  <c r="AO17" i="3"/>
  <c r="AN17" i="3" s="1"/>
  <c r="AQ29" i="3"/>
  <c r="AR29" i="3" s="1"/>
  <c r="AE10" i="3"/>
  <c r="AF10" i="3" s="1"/>
  <c r="BG29" i="3"/>
  <c r="BH29" i="3" s="1"/>
  <c r="C14" i="21"/>
  <c r="AQ17" i="3"/>
  <c r="AR17" i="3" s="1"/>
  <c r="AI10" i="3"/>
  <c r="AJ10" i="3" s="1"/>
  <c r="AU10" i="3"/>
  <c r="AV10" i="3" s="1"/>
  <c r="AE29" i="3"/>
  <c r="AF29" i="3" s="1"/>
  <c r="W10" i="3"/>
  <c r="X10" i="3" s="1"/>
  <c r="AY10" i="3"/>
  <c r="AZ10" i="3" s="1"/>
  <c r="Y17" i="3"/>
  <c r="X17" i="3" s="1"/>
  <c r="S10" i="3"/>
  <c r="T10" i="3" s="1"/>
  <c r="Q10" i="3"/>
  <c r="P10" i="3" s="1"/>
  <c r="AM10" i="3"/>
  <c r="AN10" i="3" s="1"/>
  <c r="AY29" i="3"/>
  <c r="AZ29" i="3" s="1"/>
  <c r="AG17" i="3"/>
  <c r="AF17" i="3" s="1"/>
  <c r="BI23" i="3"/>
  <c r="BH23" i="3" s="1"/>
  <c r="BI10" i="3"/>
  <c r="AU23" i="3"/>
  <c r="AV23" i="3" s="1"/>
  <c r="BC23" i="3"/>
  <c r="BD23" i="3" s="1"/>
  <c r="BK27" i="3"/>
  <c r="AE23" i="3"/>
  <c r="AF23" i="3" s="1"/>
  <c r="Q29" i="3"/>
  <c r="P29" i="3" s="1"/>
  <c r="AA29" i="3"/>
  <c r="AB29" i="3" s="1"/>
  <c r="S29" i="3"/>
  <c r="T29" i="3" s="1"/>
  <c r="AI23" i="3"/>
  <c r="AJ23" i="3" s="1"/>
  <c r="W29" i="3"/>
  <c r="X29" i="3" s="1"/>
  <c r="AQ23" i="3"/>
  <c r="AR23" i="3" s="1"/>
  <c r="AM23" i="3"/>
  <c r="AN23" i="3" s="1"/>
  <c r="AC71" i="3"/>
  <c r="C15" i="21"/>
  <c r="AK29" i="3"/>
  <c r="AJ29" i="3" s="1"/>
  <c r="O23" i="3"/>
  <c r="P23" i="3" s="1"/>
  <c r="AQ10" i="3"/>
  <c r="AR10" i="3" s="1"/>
  <c r="BG17" i="3"/>
  <c r="BH17" i="3" s="1"/>
  <c r="C13" i="21"/>
  <c r="I29" i="3"/>
  <c r="H29" i="3" s="1"/>
  <c r="C9" i="21"/>
  <c r="M29" i="3"/>
  <c r="L29" i="3" s="1"/>
  <c r="BK26" i="3"/>
  <c r="M17" i="3"/>
  <c r="L17" i="3" s="1"/>
  <c r="AB17" i="3"/>
  <c r="BA23" i="3"/>
  <c r="AZ23" i="3" s="1"/>
  <c r="AA23" i="3"/>
  <c r="AB23" i="3" s="1"/>
  <c r="S23" i="3"/>
  <c r="T23" i="3" s="1"/>
  <c r="A2" i="3"/>
  <c r="A2" i="12"/>
  <c r="A2" i="17"/>
  <c r="K10" i="3"/>
  <c r="L10" i="3" s="1"/>
  <c r="AT71" i="3"/>
  <c r="R7" i="3"/>
  <c r="BL24" i="3"/>
  <c r="AD71" i="3"/>
  <c r="AP71" i="3"/>
  <c r="AD7" i="3"/>
  <c r="Z71" i="3"/>
  <c r="BF71" i="3"/>
  <c r="BJ23" i="3"/>
  <c r="BL23" i="3" s="1"/>
  <c r="F7" i="3"/>
  <c r="AP7" i="3"/>
  <c r="BK22" i="3"/>
  <c r="BJ7" i="3"/>
  <c r="N7" i="3"/>
  <c r="BF7" i="3"/>
  <c r="BL28" i="3"/>
  <c r="AT7" i="3"/>
  <c r="AL7" i="3"/>
  <c r="C11" i="21"/>
  <c r="AO29" i="3"/>
  <c r="AN29" i="3" s="1"/>
  <c r="BE29" i="3"/>
  <c r="BD29" i="3" s="1"/>
  <c r="BK33" i="3"/>
  <c r="BB71" i="3"/>
  <c r="AL71" i="3"/>
  <c r="AW29" i="3"/>
  <c r="AV29" i="3" s="1"/>
  <c r="BJ29" i="3"/>
  <c r="BK29" i="3" s="1"/>
  <c r="BK34" i="3"/>
  <c r="R71" i="3"/>
  <c r="Q17" i="3"/>
  <c r="P17" i="3" s="1"/>
  <c r="AW17" i="3"/>
  <c r="BJ17" i="3"/>
  <c r="BL17" i="3" s="1"/>
  <c r="BL32" i="3"/>
  <c r="BL21" i="3"/>
  <c r="E71" i="3"/>
  <c r="J7" i="3"/>
  <c r="BB7" i="3"/>
  <c r="AU17" i="3"/>
  <c r="BE17" i="3"/>
  <c r="BD17" i="3" s="1"/>
  <c r="G17" i="3"/>
  <c r="Z7" i="3"/>
  <c r="AH71" i="3"/>
  <c r="J71" i="3"/>
  <c r="V71" i="3"/>
  <c r="B12" i="2"/>
  <c r="S17" i="3"/>
  <c r="N71" i="3"/>
  <c r="K23" i="3"/>
  <c r="M23" i="3"/>
  <c r="BL18" i="3"/>
  <c r="BL20" i="3"/>
  <c r="BK30" i="3"/>
  <c r="AH7" i="3"/>
  <c r="V7" i="3"/>
  <c r="AX71" i="3"/>
  <c r="BK18" i="3"/>
  <c r="Y23" i="3"/>
  <c r="X23" i="3" s="1"/>
  <c r="G23" i="3"/>
  <c r="C16" i="21"/>
  <c r="C12" i="21"/>
  <c r="AS71" i="3"/>
  <c r="D14" i="2" l="1"/>
  <c r="BM29" i="3"/>
  <c r="BM23" i="3"/>
  <c r="H17" i="3"/>
  <c r="BM17" i="3"/>
  <c r="BP47" i="3"/>
  <c r="D71" i="3"/>
  <c r="BP59" i="3"/>
  <c r="BO53" i="3"/>
  <c r="BP53" i="3"/>
  <c r="AB71" i="3"/>
  <c r="BA71" i="3"/>
  <c r="BI71" i="3"/>
  <c r="BH10" i="3"/>
  <c r="BH71" i="3" s="1"/>
  <c r="AW71" i="3"/>
  <c r="AG71" i="3"/>
  <c r="AK71" i="3"/>
  <c r="W71" i="3"/>
  <c r="U71" i="3"/>
  <c r="BN23" i="3"/>
  <c r="Y71" i="3"/>
  <c r="AM71" i="3"/>
  <c r="O71" i="3"/>
  <c r="BC71" i="3"/>
  <c r="AY71" i="3"/>
  <c r="AZ71" i="3"/>
  <c r="Q71" i="3"/>
  <c r="AR71" i="3"/>
  <c r="AO71" i="3"/>
  <c r="AA71" i="3"/>
  <c r="BG71" i="3"/>
  <c r="AN71" i="3"/>
  <c r="BN17" i="3"/>
  <c r="AI71" i="3"/>
  <c r="BL29" i="3"/>
  <c r="AE71" i="3"/>
  <c r="P71" i="3"/>
  <c r="AF71" i="3"/>
  <c r="BK23" i="3"/>
  <c r="M71" i="3"/>
  <c r="X71" i="3"/>
  <c r="AQ71" i="3"/>
  <c r="BD71" i="3"/>
  <c r="BE71" i="3"/>
  <c r="BN29" i="3"/>
  <c r="BK17" i="3"/>
  <c r="AV17" i="3"/>
  <c r="AV71" i="3" s="1"/>
  <c r="AU71" i="3"/>
  <c r="S71" i="3"/>
  <c r="T17" i="3"/>
  <c r="T71" i="3" s="1"/>
  <c r="H23" i="3"/>
  <c r="K71" i="3"/>
  <c r="L23" i="3"/>
  <c r="BP17" i="3" l="1"/>
  <c r="C17" i="20"/>
  <c r="BP23" i="3"/>
  <c r="C18" i="20"/>
  <c r="BO23" i="3"/>
  <c r="L71" i="3"/>
  <c r="AJ71" i="3"/>
  <c r="BO17" i="3"/>
  <c r="BO29" i="3"/>
  <c r="BP29" i="3"/>
  <c r="F10" i="3" l="1"/>
  <c r="BJ14" i="3"/>
  <c r="BK14" i="3" s="1"/>
  <c r="BJ12" i="3"/>
  <c r="BL12" i="3" s="1"/>
  <c r="BJ15" i="3"/>
  <c r="BL15" i="3" s="1"/>
  <c r="BJ13" i="3"/>
  <c r="BL13" i="3" s="1"/>
  <c r="BJ11" i="3"/>
  <c r="I41" i="3"/>
  <c r="BN41" i="3" s="1"/>
  <c r="BK15" i="3" l="1"/>
  <c r="BK13" i="3"/>
  <c r="BJ10" i="3"/>
  <c r="BL10" i="3" s="1"/>
  <c r="BK11" i="3"/>
  <c r="BO41" i="3"/>
  <c r="BP41" i="3"/>
  <c r="BL14" i="3"/>
  <c r="I10" i="3"/>
  <c r="G10" i="3"/>
  <c r="BM10" i="3" s="1"/>
  <c r="BK12" i="3"/>
  <c r="G41" i="3"/>
  <c r="BL11" i="3"/>
  <c r="H41" i="3" l="1"/>
  <c r="BM41" i="3"/>
  <c r="BJ71" i="3"/>
  <c r="BK71" i="3" s="1"/>
  <c r="BK10" i="3"/>
  <c r="BN10" i="3"/>
  <c r="C16" i="20" s="1"/>
  <c r="H10" i="3"/>
  <c r="BL71" i="3" l="1"/>
  <c r="BO10" i="3"/>
  <c r="BP10" i="3"/>
  <c r="F71" i="3"/>
  <c r="B18" i="2" s="1"/>
  <c r="G35" i="3"/>
  <c r="I35" i="3"/>
  <c r="BN35" i="3" s="1"/>
  <c r="BP35" i="3" s="1"/>
  <c r="G71" i="3" l="1"/>
  <c r="F18" i="2" s="1"/>
  <c r="BM35" i="3"/>
  <c r="BM71" i="3" s="1"/>
  <c r="I71" i="3"/>
  <c r="F21" i="2" s="1"/>
  <c r="C14" i="20" s="1"/>
  <c r="BO35" i="3"/>
  <c r="H35" i="3"/>
  <c r="H71" i="3" s="1"/>
  <c r="F19" i="2" s="1"/>
  <c r="B19" i="2" s="1"/>
  <c r="B21" i="2" s="1"/>
  <c r="BN71" i="3"/>
  <c r="I14" i="2" l="1"/>
  <c r="B27" i="2"/>
  <c r="B28" i="2" s="1"/>
  <c r="F28" i="2" s="1"/>
  <c r="BP71" i="3"/>
  <c r="BO71" i="3"/>
  <c r="F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30855672-1584-4023-88D7-C03A1C3A0EC3}">
      <text>
        <r>
          <rPr>
            <sz val="9"/>
            <color indexed="81"/>
            <rFont val="Tahoma"/>
            <family val="2"/>
          </rPr>
          <t xml:space="preserve">
- Please fill out first the green fields in this sheet "Reimbursement Request" and only afterwards continue with the "Financial Progress" sheet and the other sheets
- Indicate the number of the Reimbursement Request to get the data from the respective Reporting Period in the "Financial Progress" Sheet
- In case of the last reimbursement request to be submitted to Switzerland, change the title to "Final Reimbursement Request"
- Please note the comments with further instructions indicated by the red triangle in the cells
- The sheet is protected without a password, to avoid unintentional deletion of a formula. You can press "unprotect sheet" to edit protected cells. 
- When submitting the Reimbursement Request to Switzerland, please send the signed version (e.g. PDF) as well as the Excel file.  
</t>
        </r>
        <r>
          <rPr>
            <i/>
            <sz val="9"/>
            <color indexed="81"/>
            <rFont val="Tahoma"/>
            <family val="2"/>
          </rPr>
          <t xml:space="preserve">This sheet contains formulas to facilitate the preparation of the Reimbursement Request. It remains the responsibility of the Paying Authority to verify the correct calculations </t>
        </r>
      </text>
    </comment>
    <comment ref="A10" authorId="0" shapeId="0" xr:uid="{5ED66AD4-C691-4E10-ABC3-74473C4A33A9}">
      <text>
        <r>
          <rPr>
            <sz val="9"/>
            <color indexed="81"/>
            <rFont val="Tahoma"/>
            <family val="2"/>
          </rPr>
          <t>please enter start and end date in the sheet "Financial Progress" in the respective column of the Reporting Period</t>
        </r>
      </text>
    </comment>
    <comment ref="A11" authorId="0" shapeId="0" xr:uid="{840D9410-15F1-4650-BFB7-0A8DD757D984}">
      <text>
        <r>
          <rPr>
            <sz val="9"/>
            <color indexed="81"/>
            <rFont val="Tahoma"/>
            <family val="2"/>
          </rPr>
          <t>Select a number between 1-14. According to your selection, the data from respective columns in the sheet "financial progress" Reporting Period will be gathered.</t>
        </r>
      </text>
    </comment>
    <comment ref="A13" authorId="0" shapeId="0" xr:uid="{00000000-0006-0000-0100-000002000000}">
      <text>
        <r>
          <rPr>
            <sz val="9"/>
            <color indexed="81"/>
            <rFont val="Tahoma"/>
            <family val="2"/>
          </rPr>
          <t>Please insert the amount as fixed in the Support Measure Agreement (Art 3 in SMA Template)</t>
        </r>
      </text>
    </comment>
    <comment ref="A15" authorId="0" shapeId="0" xr:uid="{00000000-0006-0000-0100-000004000000}">
      <text>
        <r>
          <rPr>
            <sz val="9"/>
            <color indexed="81"/>
            <rFont val="Tahoma"/>
            <family val="2"/>
          </rPr>
          <t xml:space="preserve">1 CHF = amount in local currency
This is the exchange rate from the sheet "Financial Progress" from the selected Reimbursement Request Number. The rate is defined by the Paying Authority according to Regulations Art 8.4 (i.e exchange rate of Partner State’s national bank effective on the last working day of the reimbursement period.)
</t>
        </r>
      </text>
    </comment>
    <comment ref="B18" authorId="0" shapeId="0" xr:uid="{00000000-0006-0000-0100-000005000000}">
      <text>
        <r>
          <rPr>
            <sz val="9"/>
            <color indexed="81"/>
            <rFont val="Tahoma"/>
            <family val="2"/>
          </rPr>
          <t xml:space="preserve">Value from sheet "Financial Progress". Ensure that the correct Reimbursement Request No is selected above. </t>
        </r>
      </text>
    </comment>
    <comment ref="A20" authorId="0" shapeId="0" xr:uid="{00000000-0006-0000-0100-000006000000}">
      <text>
        <r>
          <rPr>
            <sz val="9"/>
            <color indexed="81"/>
            <rFont val="Tahoma"/>
            <family val="2"/>
          </rPr>
          <t>The deducted amount of the financial correction in CHF should be calculated using the exchange rate applicable to the relevant Reimbursement Request to which the correction is linked. If the amount related to the irregularity was not included in any Reimbursement Request, the relevant exchange rate used in the Irregularity Report (immediate or regular) should be used.
The total amount of deductions shall be entered here manually and further explained in the sheet "financial progress" "Information on deductions related to financial corrections (Art 11.4/3 Regulations)"</t>
        </r>
      </text>
    </comment>
    <comment ref="A31" authorId="1" shapeId="0" xr:uid="{00000000-0006-0000-0100-000007000000}">
      <text>
        <r>
          <rPr>
            <sz val="9"/>
            <color indexed="81"/>
            <rFont val="Arial"/>
            <family val="2"/>
          </rPr>
          <t>As the institutional set-up is country-specific, each partner state may adapt the certifications as appropriate in their specific institutional context and in line with the Regulations (namely Article 8.2).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D188E6A6-9379-4037-81FC-55C43B27807B}">
      <text>
        <r>
          <rPr>
            <sz val="9"/>
            <color indexed="81"/>
            <rFont val="Arial"/>
            <family val="2"/>
          </rPr>
          <t xml:space="preserve">- Please fill out first the green fields in this sheet "Reimbursement Request" and only afterwards continue with the "Financial Progress" sheet and the other sheets
- Up to 14 Reimbursement Requests reporting periods are integrated in this sheet. Select the No in the "Reimbursement Request" sheet and use hide/unhide function to show the needed columns. 
- Dark grey cells can be left empty, green cells can be filled out.
- Please note the comments with further instructions indicated by the red triangle in the cells
- The sheet is protected without a password, to avoid unintentional deletion of a formula. 
</t>
        </r>
        <r>
          <rPr>
            <i/>
            <sz val="9"/>
            <color indexed="81"/>
            <rFont val="Arial"/>
            <family val="2"/>
          </rPr>
          <t>This sheet contains formulas to facilitate the preparation of the Reimbursement Request. It remains the responsibility of the Paying Authority to verify the correct calculations.</t>
        </r>
      </text>
    </comment>
    <comment ref="H6" authorId="0" shapeId="0" xr:uid="{34B61E24-7641-4C25-8BF1-EE9AEADE06C2}">
      <text>
        <r>
          <rPr>
            <sz val="9"/>
            <color indexed="81"/>
            <rFont val="Tahoma"/>
            <family val="2"/>
          </rPr>
          <t>insert start date of reporting period</t>
        </r>
      </text>
    </comment>
    <comment ref="I6" authorId="0" shapeId="0" xr:uid="{47DE0E83-7AB8-42C1-801C-08EA03A86E9F}">
      <text>
        <r>
          <rPr>
            <sz val="9"/>
            <color indexed="81"/>
            <rFont val="Tahoma"/>
            <family val="2"/>
          </rPr>
          <t>insert end date of reporting period</t>
        </r>
      </text>
    </comment>
    <comment ref="L6" authorId="0" shapeId="0" xr:uid="{00C7A187-7858-44AE-9E27-88D0F8C77090}">
      <text>
        <r>
          <rPr>
            <sz val="9"/>
            <color indexed="81"/>
            <rFont val="Tahoma"/>
            <family val="2"/>
          </rPr>
          <t>insert start date of reporting period</t>
        </r>
      </text>
    </comment>
    <comment ref="M6" authorId="0" shapeId="0" xr:uid="{45C88C62-DF1D-46EF-928F-8D677F2D68E1}">
      <text>
        <r>
          <rPr>
            <sz val="9"/>
            <color indexed="81"/>
            <rFont val="Tahoma"/>
            <family val="2"/>
          </rPr>
          <t>insert end date of reporting period</t>
        </r>
      </text>
    </comment>
    <comment ref="P6" authorId="0" shapeId="0" xr:uid="{E46E228F-4102-428B-8F61-CC409A775C0A}">
      <text>
        <r>
          <rPr>
            <sz val="9"/>
            <color indexed="81"/>
            <rFont val="Tahoma"/>
            <family val="2"/>
          </rPr>
          <t>insert start date of reporting period</t>
        </r>
      </text>
    </comment>
    <comment ref="Q6" authorId="0" shapeId="0" xr:uid="{76AF67B5-2386-4034-A786-6483C51EE853}">
      <text>
        <r>
          <rPr>
            <sz val="9"/>
            <color indexed="81"/>
            <rFont val="Tahoma"/>
            <family val="2"/>
          </rPr>
          <t>insert end date of reporting period</t>
        </r>
      </text>
    </comment>
    <comment ref="T6" authorId="0" shapeId="0" xr:uid="{D43A4FC6-B1F9-4B1E-90BE-95E9760D6E35}">
      <text>
        <r>
          <rPr>
            <sz val="9"/>
            <color indexed="81"/>
            <rFont val="Tahoma"/>
            <family val="2"/>
          </rPr>
          <t>insert start date of reporting period</t>
        </r>
      </text>
    </comment>
    <comment ref="U6" authorId="0" shapeId="0" xr:uid="{2A2B388A-CE44-49E6-8648-C4F8FCADEE81}">
      <text>
        <r>
          <rPr>
            <sz val="9"/>
            <color indexed="81"/>
            <rFont val="Tahoma"/>
            <family val="2"/>
          </rPr>
          <t>insert end date of reporting period</t>
        </r>
      </text>
    </comment>
    <comment ref="X6" authorId="0" shapeId="0" xr:uid="{2FDA57BB-EE80-49AA-A8AD-C9130183C228}">
      <text>
        <r>
          <rPr>
            <sz val="9"/>
            <color indexed="81"/>
            <rFont val="Tahoma"/>
            <family val="2"/>
          </rPr>
          <t>insert start date of reporting period</t>
        </r>
      </text>
    </comment>
    <comment ref="Y6" authorId="0" shapeId="0" xr:uid="{EF1C9C03-82EE-462E-9A33-6A68380BC295}">
      <text>
        <r>
          <rPr>
            <sz val="9"/>
            <color indexed="81"/>
            <rFont val="Tahoma"/>
            <family val="2"/>
          </rPr>
          <t>insert end date of reporting period</t>
        </r>
      </text>
    </comment>
    <comment ref="AB6" authorId="0" shapeId="0" xr:uid="{07810FB3-0114-49C8-9AA2-6CF2BE821249}">
      <text>
        <r>
          <rPr>
            <sz val="9"/>
            <color indexed="81"/>
            <rFont val="Tahoma"/>
            <family val="2"/>
          </rPr>
          <t>insert start date of reporting period</t>
        </r>
      </text>
    </comment>
    <comment ref="AC6" authorId="0" shapeId="0" xr:uid="{6712074E-1765-47B2-8487-525459C5E48A}">
      <text>
        <r>
          <rPr>
            <sz val="9"/>
            <color indexed="81"/>
            <rFont val="Tahoma"/>
            <family val="2"/>
          </rPr>
          <t>insert end date of reporting period</t>
        </r>
      </text>
    </comment>
    <comment ref="AF6" authorId="0" shapeId="0" xr:uid="{456327A5-EB88-429E-B8AC-44E4D18E6089}">
      <text>
        <r>
          <rPr>
            <sz val="9"/>
            <color indexed="81"/>
            <rFont val="Tahoma"/>
            <family val="2"/>
          </rPr>
          <t>insert start date of reporting period</t>
        </r>
      </text>
    </comment>
    <comment ref="AG6" authorId="0" shapeId="0" xr:uid="{91570249-6537-4F95-8FDE-7EC8E2FB8E83}">
      <text>
        <r>
          <rPr>
            <sz val="9"/>
            <color indexed="81"/>
            <rFont val="Tahoma"/>
            <family val="2"/>
          </rPr>
          <t>insert end date of reporting period</t>
        </r>
      </text>
    </comment>
    <comment ref="AJ6" authorId="0" shapeId="0" xr:uid="{67F7B22E-FB77-4345-9F0D-0DAD5357943A}">
      <text>
        <r>
          <rPr>
            <sz val="9"/>
            <color indexed="81"/>
            <rFont val="Tahoma"/>
            <family val="2"/>
          </rPr>
          <t>insert start date of reporting period</t>
        </r>
      </text>
    </comment>
    <comment ref="AK6" authorId="0" shapeId="0" xr:uid="{3000DDEA-DE92-41EC-8F43-A627543A85F9}">
      <text>
        <r>
          <rPr>
            <sz val="9"/>
            <color indexed="81"/>
            <rFont val="Tahoma"/>
            <family val="2"/>
          </rPr>
          <t>insert end date of reporting period</t>
        </r>
      </text>
    </comment>
    <comment ref="AN6" authorId="0" shapeId="0" xr:uid="{0CBB9B25-7ED6-4B62-9EB5-24B43B3EE770}">
      <text>
        <r>
          <rPr>
            <sz val="9"/>
            <color indexed="81"/>
            <rFont val="Tahoma"/>
            <family val="2"/>
          </rPr>
          <t>insert start date of reporting period</t>
        </r>
      </text>
    </comment>
    <comment ref="AO6" authorId="0" shapeId="0" xr:uid="{F068E6FC-CDA8-4A69-BC8C-3A58740FA0A4}">
      <text>
        <r>
          <rPr>
            <sz val="9"/>
            <color indexed="81"/>
            <rFont val="Tahoma"/>
            <family val="2"/>
          </rPr>
          <t>insert end date of reporting period</t>
        </r>
      </text>
    </comment>
    <comment ref="AR6" authorId="0" shapeId="0" xr:uid="{7BC438A2-0E0C-4CFC-BDA1-D2B15F285741}">
      <text>
        <r>
          <rPr>
            <sz val="9"/>
            <color indexed="81"/>
            <rFont val="Tahoma"/>
            <family val="2"/>
          </rPr>
          <t>insert start date of reporting period</t>
        </r>
      </text>
    </comment>
    <comment ref="AS6" authorId="0" shapeId="0" xr:uid="{0BB330B3-0044-4D44-8097-269D5FB8DB2A}">
      <text>
        <r>
          <rPr>
            <sz val="9"/>
            <color indexed="81"/>
            <rFont val="Tahoma"/>
            <family val="2"/>
          </rPr>
          <t>insert end date of reporting period</t>
        </r>
      </text>
    </comment>
    <comment ref="AV6" authorId="0" shapeId="0" xr:uid="{7D785699-BC70-4FE2-9592-56B6CAA25A2B}">
      <text>
        <r>
          <rPr>
            <sz val="9"/>
            <color indexed="81"/>
            <rFont val="Tahoma"/>
            <family val="2"/>
          </rPr>
          <t>insert start date of reporting period</t>
        </r>
      </text>
    </comment>
    <comment ref="AW6" authorId="0" shapeId="0" xr:uid="{F1E435BA-D1C9-46DE-B460-1A71CD68EF8F}">
      <text>
        <r>
          <rPr>
            <sz val="9"/>
            <color indexed="81"/>
            <rFont val="Tahoma"/>
            <family val="2"/>
          </rPr>
          <t>insert end date of reporting period</t>
        </r>
      </text>
    </comment>
    <comment ref="AZ6" authorId="0" shapeId="0" xr:uid="{A7F5AB85-F2A0-4111-B6BF-A2AC8954B9E5}">
      <text>
        <r>
          <rPr>
            <sz val="9"/>
            <color indexed="81"/>
            <rFont val="Tahoma"/>
            <family val="2"/>
          </rPr>
          <t>insert start date of reporting period</t>
        </r>
      </text>
    </comment>
    <comment ref="BA6" authorId="0" shapeId="0" xr:uid="{D2420467-ABC8-4BD0-A12F-81E5CB2309E4}">
      <text>
        <r>
          <rPr>
            <sz val="9"/>
            <color indexed="81"/>
            <rFont val="Tahoma"/>
            <family val="2"/>
          </rPr>
          <t>insert end date of reporting period</t>
        </r>
      </text>
    </comment>
    <comment ref="BD6" authorId="0" shapeId="0" xr:uid="{043F00F9-64DB-4A61-BFAB-05C2C7427977}">
      <text>
        <r>
          <rPr>
            <sz val="9"/>
            <color indexed="81"/>
            <rFont val="Tahoma"/>
            <family val="2"/>
          </rPr>
          <t>insert start date of reporting period</t>
        </r>
      </text>
    </comment>
    <comment ref="BE6" authorId="0" shapeId="0" xr:uid="{6B6439E7-FBBB-4027-A693-77E5D83E88A7}">
      <text>
        <r>
          <rPr>
            <sz val="9"/>
            <color indexed="81"/>
            <rFont val="Tahoma"/>
            <family val="2"/>
          </rPr>
          <t>insert end date of reporting period</t>
        </r>
      </text>
    </comment>
    <comment ref="BH6" authorId="0" shapeId="0" xr:uid="{BEEA6234-2F20-4124-A087-575D30749D85}">
      <text>
        <r>
          <rPr>
            <sz val="9"/>
            <color indexed="81"/>
            <rFont val="Tahoma"/>
            <family val="2"/>
          </rPr>
          <t>insert start date of reporting period</t>
        </r>
      </text>
    </comment>
    <comment ref="BI6" authorId="0" shapeId="0" xr:uid="{3C10ACD5-0577-4A27-92C4-8C677AB6FF09}">
      <text>
        <r>
          <rPr>
            <sz val="9"/>
            <color indexed="81"/>
            <rFont val="Tahoma"/>
            <family val="2"/>
          </rPr>
          <t>insert end date of reporting period</t>
        </r>
      </text>
    </comment>
    <comment ref="A8" authorId="1" shapeId="0" xr:uid="{00000000-0006-0000-0200-000001000000}">
      <text>
        <r>
          <rPr>
            <sz val="9"/>
            <color indexed="81"/>
            <rFont val="Arial"/>
            <family val="2"/>
          </rPr>
          <t>Budget No should follow the same logic as indicated in the template, i.e.
integer Numbers = main budget headings
1.1, 1.2, 1.3 etc = budget items
Please use the same logic when adding additional budget headings / items</t>
        </r>
      </text>
    </comment>
    <comment ref="B8" authorId="0" shapeId="0" xr:uid="{C9F02970-522B-4F41-96A9-3D383FA03D7D}">
      <text>
        <r>
          <rPr>
            <sz val="9"/>
            <color indexed="81"/>
            <rFont val="Arial"/>
            <family val="2"/>
          </rPr>
          <t>Budget items should be listed according to the budget in the Support Measure Agreement. If the budget in the Support Measure Agreement is amended, the budget in all Reimbursement Requests following the amendment shall be adapted accordingly. In case of Programmes, each Programme Component must be a separate budget heading item. The first budget heading is always the Programme Management. 
In case of the Support Measure Preparation Fund, preparation funds for each Support Measure should be listed as a separate budget item. 
In case of the Technical Assistance Fund, budget items to be structured according to the eligible tasks described in Art. 6.5 of the Regulations.</t>
        </r>
      </text>
    </comment>
    <comment ref="BQ8" authorId="1" shapeId="0" xr:uid="{00000000-0006-0000-0200-000002000000}">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C9" authorId="0" shapeId="0" xr:uid="{00000000-0006-0000-0200-000003000000}">
      <text>
        <r>
          <rPr>
            <sz val="9"/>
            <color indexed="81"/>
            <rFont val="Tahoma"/>
            <family val="2"/>
          </rPr>
          <t>1 CHF = amount in local currency
Please indicate the exchange rate as defined in the Budget of the Support Measure Agreement</t>
        </r>
      </text>
    </comment>
    <comment ref="F9" authorId="0" shapeId="0" xr:uid="{00000000-0006-0000-0200-000004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J9" authorId="0" shapeId="0" xr:uid="{00000000-0006-0000-0200-000005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N9" authorId="0" shapeId="0" xr:uid="{00000000-0006-0000-0200-000006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R9" authorId="0" shapeId="0" xr:uid="{00000000-0006-0000-0200-000007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V9" authorId="0" shapeId="0" xr:uid="{00000000-0006-0000-0200-000008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Z9" authorId="0" shapeId="0" xr:uid="{00000000-0006-0000-0200-000009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D9" authorId="0" shapeId="0" xr:uid="{00000000-0006-0000-0200-00000A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H9" authorId="0" shapeId="0" xr:uid="{00000000-0006-0000-0200-00000B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L9" authorId="0" shapeId="0" xr:uid="{00000000-0006-0000-0200-00000C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P9" authorId="0" shapeId="0" xr:uid="{00000000-0006-0000-0200-00000D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T9" authorId="0" shapeId="0" xr:uid="{00000000-0006-0000-0200-00000E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X9" authorId="0" shapeId="0" xr:uid="{00000000-0006-0000-0200-00000F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B9" authorId="0" shapeId="0" xr:uid="{00000000-0006-0000-0200-000010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F9" authorId="0" shapeId="0" xr:uid="{00000000-0006-0000-0200-000011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D10" authorId="0" shapeId="0" xr:uid="{00000000-0006-0000-0200-000012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17" authorId="0" shapeId="0" xr:uid="{00000000-0006-0000-0200-000013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3" authorId="0" shapeId="0" xr:uid="{00000000-0006-0000-0200-000014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9" authorId="0" shapeId="0" xr:uid="{00000000-0006-0000-0200-000015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35" authorId="0" shapeId="0" xr:uid="{00000000-0006-0000-0200-000016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1" authorId="0" shapeId="0" xr:uid="{00000000-0006-0000-0200-000017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7" authorId="0" shapeId="0" xr:uid="{00000000-0006-0000-0200-000018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3" authorId="0" shapeId="0" xr:uid="{00000000-0006-0000-0200-000019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9" authorId="0" shapeId="0" xr:uid="{00000000-0006-0000-0200-00001A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65" authorId="0" shapeId="0" xr:uid="{00000000-0006-0000-0200-00001B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7" authorId="0" shapeId="0" xr:uid="{00000000-0006-0000-0300-000001000000}">
      <text>
        <r>
          <rPr>
            <sz val="9"/>
            <color indexed="81"/>
            <rFont val="Arial"/>
            <family val="2"/>
          </rPr>
          <t xml:space="preserve">Please insert additional activities as needed; relate operational progress to the financial progress  </t>
        </r>
      </text>
    </comment>
    <comment ref="A15" authorId="0" shapeId="0" xr:uid="{00000000-0006-0000-0300-000002000000}">
      <text>
        <r>
          <rPr>
            <sz val="9"/>
            <color indexed="81"/>
            <rFont val="Tahoma"/>
            <family val="2"/>
          </rPr>
          <t xml:space="preserve">
Please insert additional activities as needed; relate physical progress to the financial progress  </t>
        </r>
      </text>
    </comment>
    <comment ref="A22" authorId="0" shapeId="0" xr:uid="{8FE3234C-C480-4DD9-9F61-31E031EFD2D4}">
      <text>
        <r>
          <rPr>
            <sz val="9"/>
            <color indexed="81"/>
            <rFont val="Tahoma"/>
            <family val="2"/>
          </rPr>
          <t xml:space="preserve">
Please insert additional activities as needed; relate physical progress to the financial progress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3" authorId="0" shapeId="0" xr:uid="{00000000-0006-0000-0400-000001000000}">
      <text>
        <r>
          <rPr>
            <sz val="9"/>
            <color indexed="81"/>
            <rFont val="Tahoma"/>
            <family val="2"/>
          </rPr>
          <t>only to be completed and continuously updated for programmes</t>
        </r>
      </text>
    </comment>
    <comment ref="A8" authorId="0" shapeId="0" xr:uid="{00000000-0006-0000-0400-000002000000}">
      <text>
        <r>
          <rPr>
            <sz val="9"/>
            <color indexed="81"/>
            <rFont val="Tahoma"/>
            <family val="2"/>
          </rPr>
          <t xml:space="preserve">PSP / PA is internal number used in the CH Project management system.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7"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C5" authorId="0" shapeId="0" xr:uid="{00000000-0006-0000-0000-000001000000}">
      <text>
        <r>
          <rPr>
            <sz val="9"/>
            <color indexed="81"/>
            <rFont val="Segoe UI"/>
            <family val="2"/>
          </rPr>
          <t>The Reference Number, the Support Measure Identification Code and the Creditor Number are necessary for the e-billing in Switzerland. They will be provided by the Swiss side and remain the same throughout the implementation period.</t>
        </r>
      </text>
    </comment>
  </commentList>
</comments>
</file>

<file path=xl/sharedStrings.xml><?xml version="1.0" encoding="utf-8"?>
<sst xmlns="http://schemas.openxmlformats.org/spreadsheetml/2006/main" count="544" uniqueCount="332">
  <si>
    <t>Instructions</t>
  </si>
  <si>
    <t>Estonia</t>
  </si>
  <si>
    <t>A. Basic information</t>
  </si>
  <si>
    <t>Support Measure Title</t>
  </si>
  <si>
    <t>Bio-Diversity Programme</t>
  </si>
  <si>
    <t>Support Measure Identification Code</t>
  </si>
  <si>
    <t>7F-10768.01</t>
  </si>
  <si>
    <t xml:space="preserve">Support Measure duration </t>
  </si>
  <si>
    <t xml:space="preserve">from </t>
  </si>
  <si>
    <t xml:space="preserve">to </t>
  </si>
  <si>
    <t>Name of Executing Agency (EA)</t>
  </si>
  <si>
    <t>Reporting period</t>
  </si>
  <si>
    <t>Reimbursement Request No</t>
  </si>
  <si>
    <t xml:space="preserve">Total Support Measure Budget (local currency) </t>
  </si>
  <si>
    <t>EUR</t>
  </si>
  <si>
    <t>Maximum Swiss contribution (CHF)</t>
  </si>
  <si>
    <t>CHF</t>
  </si>
  <si>
    <t>Swiss co-financing rate</t>
  </si>
  <si>
    <t>on total budget</t>
  </si>
  <si>
    <t>on total expenditures</t>
  </si>
  <si>
    <t>Exchange rate used</t>
  </si>
  <si>
    <t>CHF/EUR</t>
  </si>
  <si>
    <t xml:space="preserve">Date of exchange rate </t>
  </si>
  <si>
    <t>B. Amount requested by the Paying Authority</t>
  </si>
  <si>
    <t>Total amount requested</t>
  </si>
  <si>
    <t xml:space="preserve">National co-financing </t>
  </si>
  <si>
    <t>Deductions (according to Regulations 11.4/3)</t>
  </si>
  <si>
    <t>Swiss co-financing = Reimbursement by CH</t>
  </si>
  <si>
    <t>C. Available amount from the Swiss Contribution</t>
  </si>
  <si>
    <t>Maximum Swiss Contribution</t>
  </si>
  <si>
    <t xml:space="preserve">Cumulative amount received from Switzerland </t>
  </si>
  <si>
    <t>Available amount before the current reimbursement</t>
  </si>
  <si>
    <t>Total amount of current reimbursement request</t>
  </si>
  <si>
    <t>Remaining amount after the current reimbursement</t>
  </si>
  <si>
    <t>D. Certification and approval of Reimbursement Request</t>
  </si>
  <si>
    <t>Executing Agency: Programme Operator</t>
  </si>
  <si>
    <t>Name of the institution: Ministry of Climate</t>
  </si>
  <si>
    <t>Address:Suur-Ameerika 1, 10122 Tallinn, Estonia</t>
  </si>
  <si>
    <t>Name of the contact person: Kairi Toiger</t>
  </si>
  <si>
    <t>Position: Advisor, financial department</t>
  </si>
  <si>
    <t>Email: kairi.toiger@kliimaministeerium.ee</t>
  </si>
  <si>
    <t>Phone number: +372 6262 931</t>
  </si>
  <si>
    <t>The Executing Agency hereby certifies</t>
  </si>
  <si>
    <t>(i) that the Support Measure is implemented in accordance with the Support Measure Agreement and Support Measure Implementation Agreement;
(ii) the reporting under Physical Progress, Financial Progress and Procurement Plan is true and accurate;
(iii) that the reporting under Financial Progress reflects correctly the incurred expenditures; 
(iv) that recoverable VAT is not included in the Financial Progress as eligible expense; 
(v) that no double-financing occurs;
(vi) that all procurements for which expenditures were incurred during the reporting period have been conducted in compliance with the applicable law of the Partner State and EU directives on public procurement.</t>
  </si>
  <si>
    <t>Name: Marten Kokk</t>
  </si>
  <si>
    <t xml:space="preserve">Position: </t>
  </si>
  <si>
    <t>Secretary General</t>
  </si>
  <si>
    <t>Place, date and signature</t>
  </si>
  <si>
    <t>National Coordination Unit</t>
  </si>
  <si>
    <t xml:space="preserve">Name of the institution: </t>
  </si>
  <si>
    <t xml:space="preserve">Address: </t>
  </si>
  <si>
    <t xml:space="preserve">Name of the contact person: </t>
  </si>
  <si>
    <t xml:space="preserve">Email: </t>
  </si>
  <si>
    <t xml:space="preserve">Phone number: </t>
  </si>
  <si>
    <t>The National Coordination Unit hereby certifies</t>
  </si>
  <si>
    <t>Date and signature</t>
  </si>
  <si>
    <t>Paying Authority</t>
  </si>
  <si>
    <t>Name of the institution:</t>
  </si>
  <si>
    <t>Address:</t>
  </si>
  <si>
    <t>Name of the contact person:</t>
  </si>
  <si>
    <t>Position:</t>
  </si>
  <si>
    <t>Email:</t>
  </si>
  <si>
    <t>Phone number:</t>
  </si>
  <si>
    <t>The Paying Authority hereby certifies</t>
  </si>
  <si>
    <t>(i) to have checked the conformity of the Reimbursement Request with the financial stipulations, in particular the co-financing rate, set out in the relevant Support Measure Agreement; 
(ii) to have received sufficient information for the certification of the Reimbursement Request; 
(iii) to have checked the compliance of the Reimbursement Request with the information available to the Paying Authority;
(iv) that the co-financing of the Partner State has been provided in accordance with the relevant Support Measure Agreement;
(v) that based on the information available to the Paying Authority no double-financing could be identified;
(vi) that recoverable VAT is not included in the Reimbursement Request as eligible expense.</t>
  </si>
  <si>
    <t>The bank details for reimbursement are as follows:</t>
  </si>
  <si>
    <t>Financial Progress</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</si>
  <si>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</si>
  <si>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</si>
  <si>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</si>
  <si>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</si>
  <si>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</si>
  <si>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</si>
  <si>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</si>
  <si>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</si>
  <si>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</si>
  <si>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</si>
  <si>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</si>
  <si>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</si>
  <si>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</si>
  <si>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</si>
  <si>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</si>
  <si>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</si>
  <si>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</si>
  <si>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</si>
  <si>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</si>
  <si>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</si>
  <si>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</si>
  <si>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</si>
  <si>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</si>
  <si>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</si>
  <si>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</si>
  <si>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</si>
  <si>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</si>
  <si>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</si>
  <si>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</si>
  <si>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</si>
  <si>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</si>
  <si>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</si>
  <si>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9a</t>
  </si>
  <si>
    <t>9b</t>
  </si>
  <si>
    <t>9c</t>
  </si>
  <si>
    <t>9d</t>
  </si>
  <si>
    <t>10a</t>
  </si>
  <si>
    <t>10b</t>
  </si>
  <si>
    <t>10c</t>
  </si>
  <si>
    <t>10d</t>
  </si>
  <si>
    <t>11a</t>
  </si>
  <si>
    <t>11b</t>
  </si>
  <si>
    <t>11c</t>
  </si>
  <si>
    <t>11d</t>
  </si>
  <si>
    <t>12a</t>
  </si>
  <si>
    <t>12b</t>
  </si>
  <si>
    <t>12c</t>
  </si>
  <si>
    <t>12d</t>
  </si>
  <si>
    <t>13a</t>
  </si>
  <si>
    <t>13b</t>
  </si>
  <si>
    <t>13c</t>
  </si>
  <si>
    <t>13d</t>
  </si>
  <si>
    <t>14a</t>
  </si>
  <si>
    <t>14b</t>
  </si>
  <si>
    <t>14c</t>
  </si>
  <si>
    <t>14d</t>
  </si>
  <si>
    <t xml:space="preserve">BUDGET  </t>
  </si>
  <si>
    <t>REPORTING PERIOD 1:</t>
  </si>
  <si>
    <t>REPORTING PERIOD 2:</t>
  </si>
  <si>
    <t>start date</t>
  </si>
  <si>
    <t xml:space="preserve">end date </t>
  </si>
  <si>
    <t>REPORTING PERIOD 3:</t>
  </si>
  <si>
    <t>REPORTING PERIOD 4:</t>
  </si>
  <si>
    <t>REPORTING PERIOD 5:</t>
  </si>
  <si>
    <t>REPORTING PERIOD 6:</t>
  </si>
  <si>
    <t>REPORTING PERIOD 7:</t>
  </si>
  <si>
    <t>REPORTING PERIOD 8:</t>
  </si>
  <si>
    <t>REPORTING PERIOD 9:</t>
  </si>
  <si>
    <t>REPORTING PERIOD 10:</t>
  </si>
  <si>
    <t>REPORTING PERIOD 11:</t>
  </si>
  <si>
    <t>REPORTING PERIOD 12:</t>
  </si>
  <si>
    <t>REPORTING PERIOD 13:</t>
  </si>
  <si>
    <t>REPORTING PERIOD 14:</t>
  </si>
  <si>
    <t xml:space="preserve">CUMULATIVE DATA </t>
  </si>
  <si>
    <t>PLANNING</t>
  </si>
  <si>
    <t>%</t>
  </si>
  <si>
    <t>No</t>
  </si>
  <si>
    <t>Budget items</t>
  </si>
  <si>
    <t>Budget 
100%</t>
  </si>
  <si>
    <t>Co-financing rate (CH co-financing)</t>
  </si>
  <si>
    <t>Swiss contribution (co-financing)</t>
  </si>
  <si>
    <t>Eligible expenditures 100%</t>
  </si>
  <si>
    <t>% of Budget spent</t>
  </si>
  <si>
    <t>Total remaining Budget</t>
  </si>
  <si>
    <t>Eligible Expenditures 100%</t>
  </si>
  <si>
    <t>% of Swiss Contribution  spent</t>
  </si>
  <si>
    <t>Total remaining Swiss contribution</t>
  </si>
  <si>
    <t>Reimbursements expected to be received from Switzerland (current year)</t>
  </si>
  <si>
    <t>Reimbursements expected to be received from Switzerland (year +1)</t>
  </si>
  <si>
    <t>Reimbursements expected to be received from Switzerland (year +2)</t>
  </si>
  <si>
    <t>Management Costs</t>
  </si>
  <si>
    <t>Personnel</t>
  </si>
  <si>
    <t>Swiss experts and partners</t>
  </si>
  <si>
    <t>Information and communication</t>
  </si>
  <si>
    <t>Miscellaneous</t>
  </si>
  <si>
    <t>add lines as needed</t>
  </si>
  <si>
    <t>Programme Component 1</t>
  </si>
  <si>
    <t>Management costs Programme Component 1</t>
  </si>
  <si>
    <t>.</t>
  </si>
  <si>
    <t>Programme Component 2</t>
  </si>
  <si>
    <t>Management costs Programme Component 2</t>
  </si>
  <si>
    <t>Programme Component 3</t>
  </si>
  <si>
    <t>Management costs Programme Component 3</t>
  </si>
  <si>
    <t>Activity XY</t>
  </si>
  <si>
    <t>Activity YZ</t>
  </si>
  <si>
    <t>Programme Component 4</t>
  </si>
  <si>
    <t>Management costs Programme Component 4</t>
  </si>
  <si>
    <t>Programme Component 5</t>
  </si>
  <si>
    <t>Management costs Programme Component 5</t>
  </si>
  <si>
    <t>Programme Component 6</t>
  </si>
  <si>
    <t>Programme Component 7</t>
  </si>
  <si>
    <t>Management costs Programme Component 7</t>
  </si>
  <si>
    <t>Programme Component 8</t>
  </si>
  <si>
    <t>Management costs Programme Component 8</t>
  </si>
  <si>
    <t>Programme Component 9</t>
  </si>
  <si>
    <t>Management costs Programme Component 9</t>
  </si>
  <si>
    <t>TOTAL</t>
  </si>
  <si>
    <r>
      <t xml:space="preserve">Information on modifications of the Support Measure approved during the reporting period 
</t>
    </r>
    <r>
      <rPr>
        <i/>
        <sz val="11"/>
        <rFont val="Arial Narrow"/>
        <family val="2"/>
      </rPr>
      <t xml:space="preserve">According to Regulation Article 4.12 </t>
    </r>
  </si>
  <si>
    <r>
      <t xml:space="preserve">Information on non-eligible expenditures during the reporting period
</t>
    </r>
    <r>
      <rPr>
        <i/>
        <sz val="11"/>
        <rFont val="Arial Narrow"/>
        <family val="2"/>
      </rPr>
      <t xml:space="preserve">Please indicate the amount of non-eligible expenditures during the reporting period. Why are the expenditures non-eligible (for example due to irregularities or because it was agreed during the approval process of the SM that the costs are non-eligible)? Who will finance the non-eligible expenditures? </t>
    </r>
  </si>
  <si>
    <r>
      <t xml:space="preserve">Information on deductions related to financial corrections (Art 11.4/3 Regulations)
</t>
    </r>
    <r>
      <rPr>
        <i/>
        <sz val="11"/>
        <rFont val="Arial Narrow"/>
        <family val="2"/>
      </rPr>
      <t xml:space="preserve">In case of a financial correction already paid by Switzerland and deducted in this Reimbusement Request, please indicate the budget item, reporting period in question and provide explanation on the deduction made / refer to irregularity report. </t>
    </r>
  </si>
  <si>
    <r>
      <t xml:space="preserve">Information on advance payments
</t>
    </r>
    <r>
      <rPr>
        <i/>
        <sz val="11"/>
        <rFont val="Arial Narrow"/>
        <family val="2"/>
      </rPr>
      <t>According to Art. 8.3. of the Regulations the Partner State may in exceptional cases agree with Switzerland on advance payments. If these are foreseen  in the Support Measure Agreement, describe how the advance payment will be used in the upcoming reimbursement period and provide proof for the execution of the advance payment by the Partner State.</t>
    </r>
  </si>
  <si>
    <r>
      <t xml:space="preserve">Information regarding deviations from financial planning
</t>
    </r>
    <r>
      <rPr>
        <i/>
        <sz val="11"/>
        <rFont val="Arial Narrow"/>
        <family val="2"/>
      </rPr>
      <t>If there is a significant difference between the expenditures planned for this reporting period and the actual expenditures paid by the Paying Authority, justify the deviations. Also explain if the financial planning in this reimbursement request significantly differs from the financial planning in the previous reimbursement requests.If there is a cost overrun per budget item, describe how the additional costs will be covered.</t>
    </r>
  </si>
  <si>
    <t>Operational Progress</t>
  </si>
  <si>
    <t xml:space="preserve">No </t>
  </si>
  <si>
    <t>Short description of activities undertaken in the reporting period</t>
  </si>
  <si>
    <t>Estimated cumulative physical progress (%)</t>
  </si>
  <si>
    <t>Programme Characteristics</t>
  </si>
  <si>
    <t xml:space="preserve">To be filled in by Programme Operator </t>
  </si>
  <si>
    <t xml:space="preserve">To be filled in by Switzerland (see SAP characteristics) </t>
  </si>
  <si>
    <t xml:space="preserve">Programme Component Name </t>
  </si>
  <si>
    <t xml:space="preserve">Swiss Contribution CHF </t>
  </si>
  <si>
    <t xml:space="preserve">Specific Objective </t>
  </si>
  <si>
    <t xml:space="preserve">Thematic Area </t>
  </si>
  <si>
    <t xml:space="preserve">(in-country) Geographic Focus </t>
  </si>
  <si>
    <t>Name Programme Component Operator</t>
  </si>
  <si>
    <t>Type of entity</t>
  </si>
  <si>
    <t>Planned duration</t>
  </si>
  <si>
    <t>Sector 1</t>
  </si>
  <si>
    <t>Sector 2 (SDC only)</t>
  </si>
  <si>
    <t>Sector 3 (SDC only)</t>
  </si>
  <si>
    <t>PM Support RIO CC Adaptations</t>
  </si>
  <si>
    <t>PM Support RIO CC mitigation</t>
  </si>
  <si>
    <t>PM Support RIO CC desertification</t>
  </si>
  <si>
    <t>PM Support Social Inlcusion</t>
  </si>
  <si>
    <t>PM Gender</t>
  </si>
  <si>
    <t>PM Governance</t>
  </si>
  <si>
    <t>PM Disabilities</t>
  </si>
  <si>
    <t>PM Digitalisation</t>
  </si>
  <si>
    <t>PM Support RIO biodiversity</t>
  </si>
  <si>
    <t>PSP/PA</t>
  </si>
  <si>
    <t>maximum 40 characters</t>
  </si>
  <si>
    <t>in CHF</t>
  </si>
  <si>
    <t>according to Art. 2.2 Regulations</t>
  </si>
  <si>
    <t>according to Art. 2.4 Regulations</t>
  </si>
  <si>
    <t>Start</t>
  </si>
  <si>
    <t>End</t>
  </si>
  <si>
    <t>use title, not code</t>
  </si>
  <si>
    <t>Environment and climate</t>
  </si>
  <si>
    <t>Biodiversity</t>
  </si>
  <si>
    <t>national coverage</t>
  </si>
  <si>
    <t>Ministry of Climate</t>
  </si>
  <si>
    <t>National administration</t>
  </si>
  <si>
    <t>Estonian Environment Agency</t>
  </si>
  <si>
    <t xml:space="preserve">Environmental Board </t>
  </si>
  <si>
    <t xml:space="preserve">delete or add lines as necessary </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</si>
  <si>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</si>
  <si>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</si>
  <si>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</si>
  <si>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</si>
  <si>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</si>
  <si>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</si>
  <si>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</si>
  <si>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</si>
  <si>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</si>
  <si>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</si>
  <si>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</si>
  <si>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</si>
  <si>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</si>
  <si>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</si>
  <si>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</si>
  <si>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</si>
  <si>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</si>
  <si>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</si>
  <si>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</si>
  <si>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</si>
  <si>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name</t>
  </si>
  <si>
    <t>status/ appeals/ cancelling or repetion of tender (incl. reason)/ numbers of bidders and rejected bids/risks/ irregularities related to the tender/ difficulties with the the Contractor/ suspension of works etc.</t>
  </si>
  <si>
    <t>Programme Component 1 “Development of innovative monitoring technologies/solutions and improvement of Environmental databases and systems”</t>
  </si>
  <si>
    <t>Purchasing mobile 3D bird radar</t>
  </si>
  <si>
    <t xml:space="preserve">yes </t>
  </si>
  <si>
    <t>19/05/2025</t>
  </si>
  <si>
    <t>1Q/2025</t>
  </si>
  <si>
    <t>4Q/2025</t>
  </si>
  <si>
    <t>Swiss Birdradar Solution AG</t>
  </si>
  <si>
    <t>&lt;</t>
  </si>
  <si>
    <t>Deckblatt Rechnung E-Billing / Coversheet Invoice E-Billing</t>
  </si>
  <si>
    <t>Buchungsinformationen / Booking information</t>
  </si>
  <si>
    <t>Referenz-Nummer / Reference Number</t>
  </si>
  <si>
    <t>Projektnummer / Support Measure Identification Code</t>
  </si>
  <si>
    <t>Kreditorennummer / Creditor Number</t>
  </si>
  <si>
    <t>Name des Kreditors / Creditor's name</t>
  </si>
  <si>
    <t>Strasse / Street</t>
  </si>
  <si>
    <t>PLZ, Ort / Zip code and place</t>
  </si>
  <si>
    <t>Währung / Currency:</t>
  </si>
  <si>
    <t>Betrag / Reimbursement requested from Switzerland</t>
  </si>
  <si>
    <t>Aufteilung nach Programmkomponente / Breakdown by programme component</t>
  </si>
  <si>
    <t>Zahladresse / Account details</t>
  </si>
  <si>
    <t>Kontoinhaber / bank account holder (if different from creditor name)</t>
  </si>
  <si>
    <t>IBAN-Nr.:</t>
  </si>
  <si>
    <t>Bankbezeichnung / Name and address of the bank</t>
  </si>
  <si>
    <t>Ministry of Finance of the Republic of Estonia</t>
  </si>
  <si>
    <t>EE891010220034796011</t>
  </si>
  <si>
    <t>EEUHEE2X</t>
  </si>
  <si>
    <t>SEB, Tornimäe 2, 15010 Tallinn, Estonia</t>
  </si>
  <si>
    <t>SWIFT:</t>
  </si>
  <si>
    <t>Reference:</t>
  </si>
  <si>
    <t>Suur-Ameerika 1</t>
  </si>
  <si>
    <t>10122 Tallinn</t>
  </si>
  <si>
    <t>Management cost</t>
  </si>
  <si>
    <t>Expenses of State Shared Service Centre for verification of incurred expenditure</t>
  </si>
  <si>
    <t>Activity 1: Development of new monitoring methods</t>
  </si>
  <si>
    <t>Activity 2: Development of IT systems</t>
  </si>
  <si>
    <t>Programme Component 1 "Development of innovative monitoring technolo-gies/solutions and improvement of Environmental data-bases and systems" (operator Environmental Agency)</t>
  </si>
  <si>
    <t>Programme Component 2 “Implementation of a systematic assessment of the social and conservation outcomes of protected areas” (operator Environmental Board)</t>
  </si>
  <si>
    <t>Activity 1: Conservation Management Effectiveness Assessment</t>
  </si>
  <si>
    <t>Activity 2: Conservation Management Planning</t>
  </si>
  <si>
    <t>Activity 3: Species Protection</t>
  </si>
  <si>
    <t>No modifications of the Support Measure were approved during the reporting period.</t>
  </si>
  <si>
    <t>No non-eligible expenditures were found.</t>
  </si>
  <si>
    <t>There were no deductions.</t>
  </si>
  <si>
    <t>Advance payments were not foreseen.</t>
  </si>
  <si>
    <t>Swiss-Estonian Cooperation Programme</t>
  </si>
  <si>
    <t>Costs wihtout VAT. The contract is pending signature.</t>
  </si>
  <si>
    <t>State Shared Service Centre</t>
  </si>
  <si>
    <t>Lõkke 4, 10122 Tallinn</t>
  </si>
  <si>
    <t>Helena Musthallik</t>
  </si>
  <si>
    <t>programme expert</t>
  </si>
  <si>
    <t>helena.musthallik@rtk.ee</t>
  </si>
  <si>
    <t>+37256466003</t>
  </si>
  <si>
    <t>Name: Urmo Merila</t>
  </si>
  <si>
    <t>Deputy Director General</t>
  </si>
  <si>
    <t>digitally signed</t>
  </si>
  <si>
    <t>Janika Otsing</t>
  </si>
  <si>
    <t>financial specialist</t>
  </si>
  <si>
    <t>janika.otsing@rtk.ee</t>
  </si>
  <si>
    <t>+3726631926</t>
  </si>
  <si>
    <t>Beneficiary: Ministry of Finance of the Republic of Estonia</t>
  </si>
  <si>
    <t>IBAN: EE891010220034796011</t>
  </si>
  <si>
    <t>SWIFT: EEUHEE2X</t>
  </si>
  <si>
    <t>Reference: 2550081357</t>
  </si>
  <si>
    <t>Name: Karin Viikmaa</t>
  </si>
  <si>
    <t>Head of the Grants Payment Department</t>
  </si>
  <si>
    <r>
      <t xml:space="preserve">
</t>
    </r>
    <r>
      <rPr>
        <sz val="10"/>
        <color rgb="FF000000"/>
        <rFont val="Arial"/>
        <family val="2"/>
      </rPr>
      <t xml:space="preserve">(i) that the information and financial data provided in this Reimbursement Request has been thoroughly reviewed and found to be correct, reliable and accurate;  
(ii) that claimed expenditures are incurred as part of the Support Measure in accordance with the Framework Agreement, the relevant Support Measure Agreement and Support Measure Implementation Agreement;  
(iii) that all payments declared have actually been made in the indicated (or exceptionally previous) reporting period.
(iv) the compliance with state aid rules of all activities performed in the reporting period. 
</t>
    </r>
  </si>
  <si>
    <r>
      <rPr>
        <b/>
        <sz val="10"/>
        <rFont val="Arial"/>
        <family val="2"/>
        <charset val="186"/>
      </rPr>
      <t>Activity 3: Species Protection</t>
    </r>
    <r>
      <rPr>
        <sz val="10"/>
        <rFont val="Arial"/>
        <family val="2"/>
      </rPr>
      <t xml:space="preserve">
Updating the guidelines of species’ action plans has been carried out. The same principles as there were in the guidelines of management plans have been used: there is a new system of pressures, threats and protection measures used. The new topics are included, e.g. when to archive/delete the species’ habitats. All the data of previous action plans and draft copies was gathered, discussions about what species need action plans and how to make the process of putting together action plans easier were carried out with the Ministry of Climate. Species were grouped and it was decided that some species’ groups can have a joint action plan, other species can have short action plans. Action plans are being compiled. in 2024 four contracts for inventories were signed and by mid-April 30 technical proposals were sent for tender. Changing the categories of protected species: data on all the protected species has been collected and analysed, principles of assessing the categories of species have been put together and discussed with the Ministry of Climate. On January 22, 2025 the kick-off seminar was organised by the project team, Estonian best species experts were invited to the seminar. 119 people participated in Tartu and more than 140 people listened to the seminar online. In the first half of 2025 expert groups of 8 species groups have had discussions. In 2024 a coordinator, an expert and one action plan specialist were hired.</t>
    </r>
  </si>
  <si>
    <t xml:space="preserve">Programme Component 2 reimbursment request is lower than planned because the central procurements of the institution took longer and the signing of the contracts was delayed. </t>
  </si>
  <si>
    <r>
      <rPr>
        <b/>
        <sz val="10"/>
        <rFont val="Arial"/>
        <family val="2"/>
        <charset val="186"/>
      </rPr>
      <t xml:space="preserve">Personnel                                                                                                                Preparation of different legal documents, annual reports etc. 
</t>
    </r>
    <r>
      <rPr>
        <sz val="10"/>
        <rFont val="Arial"/>
        <family val="2"/>
        <charset val="186"/>
      </rPr>
      <t>- Government Regulation</t>
    </r>
    <r>
      <rPr>
        <b/>
        <sz val="10"/>
        <rFont val="Arial"/>
        <family val="2"/>
        <charset val="186"/>
      </rPr>
      <t xml:space="preserve"> </t>
    </r>
    <r>
      <rPr>
        <sz val="10"/>
        <rFont val="Arial"/>
        <family val="2"/>
        <charset val="186"/>
      </rPr>
      <t>„The conditions and procedures for the use of funding under the Swiss-Estonian Cooperation Programme“ was approved in July 2024 and came into force on 6 August 2024.
- The first Steering Committee meeting was held in October 2024. The Steering Committee agreed on the rules of procedure, and the Programme Operator and Programme Component Operators provided an overview of the developments within the „Biodiversity Programme“.
- Support measure implementation agreement between the NCU and the Programme Operator was signed on December 19, 2024. 
- The Minister´s directive for the implementation of programme components was signed on 28th of February 2025. 
- The Annual Support Measure Report was submitted to the NCU on 30 March 2025, including a revised implementation schedule and procurement plan.
- Second Steering Committee meeting and a monitoring mission were organised in Saaremaa. 
- Submission of the Reimbursement Request is planned for September 2025.
- The third Steering Committee meeting is tentatively scheduled for September or October 2025.</t>
    </r>
  </si>
  <si>
    <r>
      <rPr>
        <b/>
        <sz val="10"/>
        <rFont val="Arial"/>
        <family val="2"/>
        <charset val="186"/>
      </rPr>
      <t xml:space="preserve">Expenses of State Shared Service Centre for verification of incurred expenditure       </t>
    </r>
    <r>
      <rPr>
        <sz val="10"/>
        <rFont val="Arial"/>
        <family val="2"/>
        <charset val="186"/>
      </rPr>
      <t xml:space="preserve">                         The NCU verified the expenditures of the support measure.</t>
    </r>
  </si>
  <si>
    <r>
      <rPr>
        <b/>
        <sz val="10"/>
        <rFont val="Arial"/>
        <family val="2"/>
        <charset val="186"/>
      </rPr>
      <t>Information and communication</t>
    </r>
    <r>
      <rPr>
        <sz val="10"/>
        <rFont val="Arial"/>
        <family val="2"/>
        <charset val="186"/>
      </rPr>
      <t xml:space="preserve">
The Ministry of Climate organized the opening event on 30 May 2024 at Palmse manor. Event was successful, with approximately 75 participants. Also the press release and social media post were published.</t>
    </r>
  </si>
  <si>
    <r>
      <rPr>
        <b/>
        <sz val="10"/>
        <rFont val="Arial"/>
        <family val="2"/>
        <charset val="186"/>
      </rPr>
      <t>Miscellaneous</t>
    </r>
    <r>
      <rPr>
        <sz val="10"/>
        <rFont val="Arial"/>
        <family val="2"/>
        <charset val="186"/>
      </rPr>
      <t xml:space="preserve">
</t>
    </r>
    <r>
      <rPr>
        <b/>
        <sz val="10"/>
        <rFont val="Arial"/>
        <family val="2"/>
        <charset val="186"/>
      </rPr>
      <t xml:space="preserve">Study trip and monitoring mission. </t>
    </r>
    <r>
      <rPr>
        <sz val="10"/>
        <rFont val="Arial"/>
        <family val="2"/>
        <charset val="186"/>
      </rPr>
      <t xml:space="preserve">
The Programme Operator participated in a study trip to Switzerland with Programme Component 1 to learn about bird radars. 
The Programme Operator organised the second Steering Committee meeting and a monitoring mission in Saaremaa on 15–16 April 2025.</t>
    </r>
  </si>
  <si>
    <r>
      <rPr>
        <b/>
        <sz val="10"/>
        <rFont val="Arial"/>
        <family val="2"/>
        <charset val="186"/>
      </rPr>
      <t>Management of the programme component</t>
    </r>
    <r>
      <rPr>
        <sz val="10"/>
        <rFont val="Arial"/>
        <family val="2"/>
        <charset val="186"/>
      </rPr>
      <t xml:space="preserve">
2024 was preparatory period for the component. Personnel was recruited: project manager, monitoring specialist, monitoring assistant, IT-system specialist, IT project manager and data manager were contracted for the whole period of the programme component operation. Monitoring assistant was already re-contracted during the period, as the work appeared to be more effective when there will be two persons working on 0,5 FTE instead of one full time. Activities were launched: Development of new monitoring methods started with many meetings between project team and monitoring team of Estonian Environment Agency in order to plan methodologies as well as technology purchase. Preparatory work contained preparation of documents for different purchases and procurements as well as two study trips that were held: for getting deeper knowledre of wolf monitoring methods as well as obtain better knowledge base on monitoring of bird migration with radars. Testing of REM model monitoring was also launched in very first days of the programme component operation. Also development of IT systems had preparatory phase and all three team members worked together with state level specialists on preparation for purchasing development in next years. Together with Environmental Board and Ministry of Climate many meetings were held on IT-developments planning. </t>
    </r>
  </si>
  <si>
    <r>
      <rPr>
        <b/>
        <sz val="10"/>
        <rFont val="Arial"/>
        <family val="2"/>
        <charset val="186"/>
      </rPr>
      <t xml:space="preserve">Activity 1. Development of new monitoring methods
</t>
    </r>
    <r>
      <rPr>
        <sz val="10"/>
        <rFont val="Arial"/>
        <family val="2"/>
      </rPr>
      <t xml:space="preserve">Random Encounter Method (REM) has been under practical testing and software development in order to involve AI has been also under testing phase during the 2024. Testing of REM during the spring period of 2024 was done in 39 monitoring areas. For acquisition of mobile 3D bird radars study trip was organised in 27th to 29th of October 2024 to Zurich, Swizerland into the factory of one of the swiss radar producer: Swiss Birdradar Solution AG. For acquisition and testing of new technologies for wildlife biodiversity monitoring first purchase was prepared by the end of the year and following devices were received: rugged tablets; bat-detectors attachable to mobile phones; bird sound recorders with GPS attached; GPS-devices compatible with existing bird sound recorders; drone with thermal camera; binoculars with distance meter and altimeter; binoculars with thermal camera; fully automated insect monitoring devices. One very important study trip was held in 16th of September to 2nd of October in 2024: wolf expert of Estonia got very valuable information and hands on experiences on wolf monitoring in USA (Idaho, Montana and Washington States). Testing of eDNA usage in biodiversity monitoring methods has been divided into two parts: first testing set has been started during the second half of 2024 and it includes testing eDNA usability and method cost-effectiveness in aquatic environment (rivers) with focus on species identification (crayfish, mussels, dragon-flies, diving beetles) and distribution detection (Habitat directive Fish species). In promoting citizen science and creating network of volunteers 2024 has been preparatory and planning period. Four voluntary monitoring methods, for monitoring otter, diving beetles, bats and amphibians were tested during 2024. </t>
    </r>
  </si>
  <si>
    <r>
      <rPr>
        <b/>
        <sz val="10"/>
        <rFont val="Arial"/>
        <family val="2"/>
        <charset val="186"/>
      </rPr>
      <t>Activity 2.</t>
    </r>
    <r>
      <rPr>
        <sz val="10"/>
        <rFont val="Arial"/>
        <family val="2"/>
      </rPr>
      <t xml:space="preserve"> </t>
    </r>
    <r>
      <rPr>
        <b/>
        <sz val="10"/>
        <rFont val="Arial"/>
        <family val="2"/>
        <charset val="186"/>
      </rPr>
      <t>Development of IT systems</t>
    </r>
    <r>
      <rPr>
        <sz val="10"/>
        <rFont val="Arial"/>
        <family val="2"/>
      </rPr>
      <t xml:space="preserve">
For a development of IT systems (establishment of interfaces between KESE and EELIS; establishment of interface between EELIS and eBiodiversity (PlutoF); development of management plans assessment tool and development of fieldwork tool) 2024 was a preparatory phase: framework contract was signed in September 2024 between IT Centre of the Ministry of the Environment and IT developer (Inversion Software OÜ) that won the framework procurement for IT developments in IT-plan of Ministry of Climate for next four years (2025-2028). Preparation of cooperation contract between Estonian Environment Agency and IT Centre of the Ministry of the Environment in order to set up framework for all four developments listed above. EELIS2 (new version of IT-system) has been under testing by Chief Specialist (IT system specialist) in the Environmental Agency (responsible for the input of the IT developments and testing). That specialist also participated in weekly EELIS2 development meetings and EELIS1 (old IT-system) development meetings as well as workshops for different feedback to developer (massive data import, data handling, protected areas and objects, data forms, object migration etc). Specialist (data manager) in the Environmental Agency has been manually transporting data from KESE to EELIS, testing same time details for interface development, also testing Tableau analytics and open data. All four developments/interfaces will be performed during next periods of the programme.</t>
    </r>
  </si>
  <si>
    <r>
      <rPr>
        <b/>
        <sz val="10"/>
        <color rgb="FF000000"/>
        <rFont val="Arial"/>
        <family val="2"/>
        <charset val="186"/>
      </rPr>
      <t xml:space="preserve">Management of the programme component
</t>
    </r>
    <r>
      <rPr>
        <sz val="10"/>
        <color rgb="FF000000"/>
        <rFont val="Arial"/>
        <family val="2"/>
        <charset val="186"/>
      </rPr>
      <t>The project team has been put together(specialists and experts hired) and activities have started. The exact plan of inventories, expert opinions, management plans, action plans etc has been discussed and prepared, general principles discussed. The preparation for national procurements has been carried out. Communication activities, a study trip and seminars have been organised.</t>
    </r>
  </si>
  <si>
    <r>
      <rPr>
        <b/>
        <sz val="10"/>
        <rFont val="Arial"/>
        <family val="2"/>
        <charset val="186"/>
      </rPr>
      <t>Activity 1: Conservation Management Effectiveness Assessment</t>
    </r>
    <r>
      <rPr>
        <sz val="10"/>
        <rFont val="Arial"/>
        <family val="2"/>
        <charset val="186"/>
      </rPr>
      <t xml:space="preserve">. 
2024 was the preparatory phase for the management effectiveness assessment: procedures of the assessment within the Environmental Board were put together, roles of different departments were described, discussions were carried out. The coordinator put together the list of areas that will be assessed in 2025 (109 sites) and cooperated with the Environmental Agency and the Forest Management Centre about how to gather data necessary for the assessment, initial discussions about the assessment IT tool have taken place. In 2024 the coordinator was hired, foru assessors were hired from January 1, 2025. Each member assesses 3 sites per month, by April approximately 30 sites were assessed.
</t>
    </r>
  </si>
  <si>
    <r>
      <rPr>
        <b/>
        <sz val="10"/>
        <rFont val="Arial"/>
        <family val="2"/>
        <charset val="186"/>
      </rPr>
      <t>Activity 2: Conservation Management Planning</t>
    </r>
    <r>
      <rPr>
        <sz val="10"/>
        <rFont val="Arial"/>
        <family val="2"/>
      </rPr>
      <t xml:space="preserve">
The guidelines for management plans have been updated and include all the compulsory (legally required) topics. The testing of the changes of the guidelines was carried out. A data sheet was put together about protected areas using the data analytics tool Tableau and the information will be provided on the web page in the environmental portal (keskkonnaportaal.ee). The project team put together the list of pressures and threats that can be used for Estonian habitats and species and chose the possible pressures and threats for each habitat. The same was done with measures. Project experts have started putting together action plans for habitats. The compilation of two action plans has been started: rivers and streams, lakes. The new guidelines for inventories of lakes has been put together. A web map for inventories has been put together and made public. By mid-April 35 contracts were signed for carrying out inventories and compiling expert opinions and 11 management plans were under preparation. In 2024 two coordinators, two experts of habitat action plans and five management plan specialists were hired. Also, for all the activities, one data specialist and one analyst were hired.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</si>
</sst>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dd/mm/yy;@"/>
    <numFmt numFmtId="166" formatCode="0.000"/>
  </numFmts>
  <fonts count="60">
    <font>
      <sz val="10"/>
      <name val="Arial"/>
      <charset val="186"/>
    </font>
    <font>
      <sz val="10"/>
      <color theme="1"/>
      <name val="Arial"/>
      <family val="2"/>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0"/>
      <name val="Arial"/>
      <family val="2"/>
      <charset val="186"/>
    </font>
    <font>
      <sz val="10"/>
      <name val="Arial"/>
      <family val="2"/>
      <charset val="186"/>
    </font>
    <font>
      <sz val="12"/>
      <name val="Arial"/>
      <family val="2"/>
      <charset val="186"/>
    </font>
    <font>
      <b/>
      <sz val="10"/>
      <name val="Arial Narrow"/>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sz val="11"/>
      <name val="Arial Narrow"/>
      <family val="2"/>
      <charset val="186"/>
    </font>
    <font>
      <b/>
      <sz val="10"/>
      <name val="Arial Narrow"/>
      <family val="2"/>
    </font>
    <font>
      <b/>
      <sz val="11"/>
      <name val="Arial Narrow"/>
      <family val="2"/>
    </font>
    <font>
      <b/>
      <sz val="12"/>
      <name val="Arial"/>
      <family val="2"/>
    </font>
    <font>
      <sz val="10"/>
      <name val="Arial Narrow"/>
      <family val="2"/>
    </font>
    <font>
      <b/>
      <sz val="11"/>
      <name val="Arial Narrow"/>
      <family val="2"/>
      <charset val="186"/>
    </font>
    <font>
      <sz val="10"/>
      <name val="Arial"/>
      <family val="2"/>
    </font>
    <font>
      <b/>
      <sz val="11"/>
      <color theme="1"/>
      <name val="Arial Narrow"/>
      <family val="2"/>
    </font>
    <font>
      <sz val="11"/>
      <name val="Arial Narrow"/>
      <family val="2"/>
    </font>
    <font>
      <b/>
      <sz val="10"/>
      <name val="Arial"/>
      <family val="2"/>
    </font>
    <font>
      <sz val="9"/>
      <color indexed="81"/>
      <name val="Tahoma"/>
      <family val="2"/>
    </font>
    <font>
      <b/>
      <sz val="10"/>
      <color indexed="8"/>
      <name val="Arial"/>
      <family val="2"/>
    </font>
    <font>
      <sz val="10"/>
      <color indexed="8"/>
      <name val="Arial"/>
      <family val="2"/>
    </font>
    <font>
      <i/>
      <sz val="11"/>
      <name val="Arial Narrow"/>
      <family val="2"/>
    </font>
    <font>
      <sz val="9"/>
      <name val="Arial"/>
      <family val="2"/>
    </font>
    <font>
      <i/>
      <sz val="10"/>
      <name val="Arial"/>
      <family val="2"/>
    </font>
    <font>
      <sz val="8"/>
      <color indexed="8"/>
      <name val="Arial"/>
      <family val="2"/>
    </font>
    <font>
      <b/>
      <i/>
      <sz val="11"/>
      <name val="Arial"/>
      <family val="2"/>
    </font>
    <font>
      <b/>
      <sz val="10"/>
      <color theme="1"/>
      <name val="Arial Narrow"/>
      <family val="2"/>
    </font>
    <font>
      <sz val="11"/>
      <color indexed="81"/>
      <name val="Segoe UI"/>
      <family val="2"/>
    </font>
    <font>
      <sz val="14"/>
      <name val="Arial"/>
      <family val="2"/>
    </font>
    <font>
      <sz val="11"/>
      <name val="Arial"/>
      <family val="2"/>
    </font>
    <font>
      <sz val="9"/>
      <color indexed="81"/>
      <name val="Segoe UI"/>
      <family val="2"/>
    </font>
    <font>
      <i/>
      <sz val="10"/>
      <color rgb="FF7F7F7F"/>
      <name val="Arial"/>
      <family val="2"/>
    </font>
    <font>
      <sz val="10"/>
      <color indexed="81"/>
      <name val="Arial Narrow"/>
      <family val="2"/>
    </font>
    <font>
      <sz val="11"/>
      <color theme="2" tint="-0.499984740745262"/>
      <name val="Arial Narrow"/>
      <family val="2"/>
    </font>
    <font>
      <sz val="9"/>
      <color theme="1"/>
      <name val="Arial Narrow"/>
      <family val="2"/>
    </font>
    <font>
      <sz val="10"/>
      <color rgb="FF000000"/>
      <name val="Arial"/>
      <family val="2"/>
    </font>
    <font>
      <sz val="10"/>
      <color theme="0" tint="-0.34998626667073579"/>
      <name val="Arial"/>
      <family val="2"/>
    </font>
    <font>
      <b/>
      <sz val="10"/>
      <color theme="0" tint="-0.34998626667073579"/>
      <name val="Arial Narrow"/>
      <family val="2"/>
    </font>
    <font>
      <b/>
      <sz val="9"/>
      <color theme="1"/>
      <name val="Arial Narrow"/>
      <family val="2"/>
    </font>
    <font>
      <b/>
      <sz val="10"/>
      <name val="Arial "/>
    </font>
    <font>
      <b/>
      <sz val="10"/>
      <color rgb="FFFF0000"/>
      <name val="Arial"/>
      <family val="2"/>
    </font>
    <font>
      <sz val="9"/>
      <color indexed="81"/>
      <name val="Arial"/>
      <family val="2"/>
    </font>
    <font>
      <i/>
      <sz val="9"/>
      <color indexed="81"/>
      <name val="Tahoma"/>
      <family val="2"/>
    </font>
    <font>
      <i/>
      <sz val="9"/>
      <color indexed="81"/>
      <name val="Arial"/>
      <family val="2"/>
    </font>
    <font>
      <b/>
      <sz val="10"/>
      <color theme="1"/>
      <name val="Arial Narrow"/>
      <family val="2"/>
      <charset val="186"/>
    </font>
    <font>
      <i/>
      <sz val="10"/>
      <color theme="1"/>
      <name val="Arial"/>
      <family val="2"/>
    </font>
    <font>
      <sz val="10"/>
      <color theme="1"/>
      <name val="Arial Narrow"/>
      <family val="2"/>
    </font>
    <font>
      <i/>
      <sz val="10"/>
      <color theme="1"/>
      <name val="Arial Narrow"/>
      <family val="2"/>
    </font>
    <font>
      <b/>
      <i/>
      <sz val="11"/>
      <name val="Arial"/>
      <family val="2"/>
      <charset val="186"/>
    </font>
    <font>
      <sz val="10"/>
      <color rgb="FF000000"/>
      <name val="Arial"/>
      <family val="2"/>
      <charset val="186"/>
    </font>
    <font>
      <u/>
      <sz val="10"/>
      <color theme="10"/>
      <name val="Arial"/>
      <family val="2"/>
      <charset val="186"/>
    </font>
    <font>
      <b/>
      <sz val="10"/>
      <color rgb="FF000000"/>
      <name val="Arial"/>
      <family val="2"/>
      <charset val="186"/>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CFECE"/>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2F8EE"/>
        <bgColor indexed="64"/>
      </patternFill>
    </fill>
    <fill>
      <patternFill patternType="solid">
        <fgColor rgb="FFFFFF00"/>
        <bgColor indexed="64"/>
      </patternFill>
    </fill>
    <fill>
      <patternFill patternType="solid">
        <fgColor rgb="FFF2F8EE"/>
        <bgColor rgb="FF000000"/>
      </patternFill>
    </fill>
  </fills>
  <borders count="36">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slantDashDot">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style="slantDashDot">
        <color indexed="64"/>
      </left>
      <right/>
      <top style="medium">
        <color indexed="64"/>
      </top>
      <bottom style="medium">
        <color indexed="64"/>
      </bottom>
      <diagonal/>
    </border>
  </borders>
  <cellStyleXfs count="46">
    <xf numFmtId="0" fontId="0" fillId="0" borderId="0"/>
    <xf numFmtId="0" fontId="12" fillId="0" borderId="0"/>
    <xf numFmtId="0" fontId="13" fillId="0" borderId="0"/>
    <xf numFmtId="0" fontId="9" fillId="0" borderId="0"/>
    <xf numFmtId="9" fontId="6" fillId="0" borderId="0" applyFont="0" applyFill="0" applyBorder="0" applyAlignment="0" applyProtection="0"/>
    <xf numFmtId="9" fontId="12"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6" fillId="0" borderId="0"/>
    <xf numFmtId="0" fontId="6" fillId="0" borderId="0"/>
    <xf numFmtId="0" fontId="6"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2" fillId="0" borderId="0"/>
    <xf numFmtId="0" fontId="39" fillId="0" borderId="0" applyNumberFormat="0" applyFill="0" applyBorder="0" applyAlignment="0" applyProtection="0"/>
    <xf numFmtId="0" fontId="58" fillId="0" borderId="0" applyNumberFormat="0" applyFill="0" applyBorder="0" applyAlignment="0" applyProtection="0"/>
  </cellStyleXfs>
  <cellXfs count="427">
    <xf numFmtId="0" fontId="0" fillId="0" borderId="0" xfId="0"/>
    <xf numFmtId="0" fontId="36" fillId="0" borderId="0" xfId="42" applyFont="1" applyAlignment="1">
      <alignment vertical="center"/>
    </xf>
    <xf numFmtId="0" fontId="2" fillId="0" borderId="0" xfId="42" applyAlignment="1">
      <alignment vertical="center"/>
    </xf>
    <xf numFmtId="0" fontId="37" fillId="0" borderId="0" xfId="42" applyFont="1" applyAlignment="1">
      <alignment vertical="center"/>
    </xf>
    <xf numFmtId="0" fontId="22" fillId="0" borderId="0" xfId="42" applyFont="1" applyAlignment="1">
      <alignment vertical="center"/>
    </xf>
    <xf numFmtId="0" fontId="36" fillId="0" borderId="0" xfId="42" applyFont="1" applyAlignment="1">
      <alignment horizontal="left" vertical="center"/>
    </xf>
    <xf numFmtId="2" fontId="22" fillId="7" borderId="8" xfId="0" applyNumberFormat="1" applyFont="1" applyFill="1" applyBorder="1" applyAlignment="1">
      <alignment horizontal="left" vertical="center" wrapText="1"/>
    </xf>
    <xf numFmtId="0" fontId="22" fillId="0" borderId="0" xfId="42" applyFont="1" applyAlignment="1">
      <alignment horizontal="left" vertical="center"/>
    </xf>
    <xf numFmtId="4" fontId="0" fillId="0" borderId="0" xfId="0" applyNumberFormat="1"/>
    <xf numFmtId="0" fontId="22" fillId="0" borderId="0" xfId="0" applyFont="1"/>
    <xf numFmtId="10" fontId="0" fillId="0" borderId="0" xfId="0" applyNumberFormat="1" applyAlignment="1">
      <alignment horizontal="left"/>
    </xf>
    <xf numFmtId="0" fontId="0" fillId="0" borderId="0" xfId="0" applyAlignment="1">
      <alignment horizontal="left"/>
    </xf>
    <xf numFmtId="0" fontId="25" fillId="0" borderId="0" xfId="0" applyFont="1"/>
    <xf numFmtId="0" fontId="0" fillId="0" borderId="0" xfId="0" applyAlignment="1">
      <alignment wrapText="1"/>
    </xf>
    <xf numFmtId="4" fontId="0" fillId="0" borderId="0" xfId="0" applyNumberFormat="1" applyAlignment="1">
      <alignment wrapText="1"/>
    </xf>
    <xf numFmtId="0" fontId="0" fillId="0" borderId="0" xfId="0" applyProtection="1">
      <protection locked="0"/>
    </xf>
    <xf numFmtId="0" fontId="22" fillId="0" borderId="8" xfId="37" applyFont="1" applyBorder="1" applyAlignment="1" applyProtection="1">
      <alignment horizontal="left" vertical="top" wrapText="1"/>
      <protection locked="0"/>
    </xf>
    <xf numFmtId="4" fontId="0" fillId="0" borderId="0" xfId="0" applyNumberFormat="1" applyProtection="1">
      <protection locked="0"/>
    </xf>
    <xf numFmtId="4" fontId="8"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4" fontId="8" fillId="0" borderId="0" xfId="0" applyNumberFormat="1" applyFont="1" applyAlignment="1" applyProtection="1">
      <alignment horizontal="center" wrapText="1"/>
      <protection locked="0"/>
    </xf>
    <xf numFmtId="2" fontId="8" fillId="0" borderId="0" xfId="0" applyNumberFormat="1" applyFont="1" applyAlignment="1" applyProtection="1">
      <alignment horizontal="center" wrapText="1"/>
      <protection locked="0"/>
    </xf>
    <xf numFmtId="4" fontId="8" fillId="0" borderId="0" xfId="0" applyNumberFormat="1" applyFont="1" applyProtection="1">
      <protection locked="0"/>
    </xf>
    <xf numFmtId="0" fontId="8" fillId="0" borderId="0" xfId="0" applyFont="1" applyProtection="1">
      <protection locked="0"/>
    </xf>
    <xf numFmtId="10" fontId="8" fillId="0" borderId="0" xfId="0" applyNumberFormat="1" applyFont="1" applyProtection="1">
      <protection locked="0"/>
    </xf>
    <xf numFmtId="4" fontId="8" fillId="0" borderId="0" xfId="0" applyNumberFormat="1" applyFont="1" applyAlignment="1" applyProtection="1">
      <alignment wrapText="1"/>
      <protection locked="0"/>
    </xf>
    <xf numFmtId="0" fontId="8" fillId="0" borderId="0" xfId="0" applyFont="1" applyAlignment="1" applyProtection="1">
      <alignment wrapText="1"/>
      <protection locked="0"/>
    </xf>
    <xf numFmtId="0" fontId="0" fillId="0" borderId="0" xfId="0" applyAlignment="1" applyProtection="1">
      <alignment wrapText="1"/>
      <protection locked="0"/>
    </xf>
    <xf numFmtId="0" fontId="24" fillId="0" borderId="0" xfId="0" applyFont="1" applyProtection="1">
      <protection locked="0"/>
    </xf>
    <xf numFmtId="0" fontId="24" fillId="0" borderId="0" xfId="0" applyFont="1" applyAlignment="1" applyProtection="1">
      <alignment horizontal="left"/>
      <protection locked="0"/>
    </xf>
    <xf numFmtId="0" fontId="24" fillId="4" borderId="0" xfId="0" applyFont="1" applyFill="1" applyProtection="1">
      <protection locked="0"/>
    </xf>
    <xf numFmtId="0" fontId="24" fillId="0" borderId="8" xfId="0" applyFont="1" applyBorder="1" applyProtection="1">
      <protection locked="0"/>
    </xf>
    <xf numFmtId="0" fontId="37" fillId="0" borderId="0" xfId="0" applyFont="1" applyAlignment="1" applyProtection="1">
      <alignment vertical="center"/>
      <protection locked="0"/>
    </xf>
    <xf numFmtId="0" fontId="24" fillId="0" borderId="0" xfId="0" applyFont="1"/>
    <xf numFmtId="0" fontId="23" fillId="3" borderId="8" xfId="0" applyFont="1" applyFill="1" applyBorder="1" applyAlignment="1">
      <alignment horizontal="center" vertical="center" wrapText="1"/>
    </xf>
    <xf numFmtId="4" fontId="23" fillId="2" borderId="8" xfId="0" applyNumberFormat="1" applyFont="1" applyFill="1" applyBorder="1" applyAlignment="1">
      <alignment horizontal="center" vertical="center"/>
    </xf>
    <xf numFmtId="4" fontId="23" fillId="0" borderId="8" xfId="0" applyNumberFormat="1" applyFont="1" applyBorder="1" applyAlignment="1">
      <alignment horizontal="center" vertical="center" wrapText="1"/>
    </xf>
    <xf numFmtId="0" fontId="41" fillId="0" borderId="0" xfId="0" applyFont="1" applyProtection="1">
      <protection locked="0"/>
    </xf>
    <xf numFmtId="4" fontId="0" fillId="3" borderId="0" xfId="0" applyNumberFormat="1" applyFill="1"/>
    <xf numFmtId="0" fontId="0" fillId="3" borderId="0" xfId="0" applyFill="1"/>
    <xf numFmtId="4" fontId="22" fillId="0" borderId="0" xfId="0" applyNumberFormat="1" applyFont="1"/>
    <xf numFmtId="0" fontId="37" fillId="0" borderId="0" xfId="0" applyFont="1" applyAlignment="1">
      <alignment horizontal="left" vertical="center"/>
    </xf>
    <xf numFmtId="165" fontId="24" fillId="0" borderId="8" xfId="0" applyNumberFormat="1" applyFont="1" applyBorder="1" applyProtection="1">
      <protection locked="0"/>
    </xf>
    <xf numFmtId="0" fontId="24" fillId="3" borderId="0" xfId="0" applyFont="1" applyFill="1" applyProtection="1">
      <protection locked="0"/>
    </xf>
    <xf numFmtId="0" fontId="24" fillId="3" borderId="0" xfId="0" applyFont="1" applyFill="1" applyAlignment="1" applyProtection="1">
      <alignment horizontal="left"/>
      <protection locked="0"/>
    </xf>
    <xf numFmtId="49" fontId="19" fillId="6" borderId="0" xfId="0" applyNumberFormat="1" applyFont="1" applyFill="1" applyAlignment="1">
      <alignment horizontal="left"/>
    </xf>
    <xf numFmtId="0" fontId="6" fillId="0" borderId="0" xfId="37" applyProtection="1">
      <protection locked="0"/>
    </xf>
    <xf numFmtId="0" fontId="6" fillId="0" borderId="0" xfId="37" applyAlignment="1" applyProtection="1">
      <alignment wrapText="1"/>
      <protection locked="0"/>
    </xf>
    <xf numFmtId="49" fontId="19" fillId="6" borderId="0" xfId="0" applyNumberFormat="1" applyFont="1" applyFill="1" applyAlignment="1" applyProtection="1">
      <alignment horizontal="left"/>
      <protection locked="0"/>
    </xf>
    <xf numFmtId="0" fontId="24" fillId="6" borderId="0" xfId="0" applyFont="1" applyFill="1"/>
    <xf numFmtId="0" fontId="25" fillId="5" borderId="7" xfId="37" applyFont="1" applyFill="1" applyBorder="1" applyAlignment="1" applyProtection="1">
      <alignment horizontal="right" vertical="top" wrapText="1"/>
      <protection locked="0"/>
    </xf>
    <xf numFmtId="0" fontId="25" fillId="5" borderId="8" xfId="37" applyFont="1" applyFill="1" applyBorder="1" applyAlignment="1" applyProtection="1">
      <alignment horizontal="right" vertical="top" wrapText="1"/>
      <protection locked="0"/>
    </xf>
    <xf numFmtId="0" fontId="23" fillId="5" borderId="14" xfId="0" applyFont="1" applyFill="1" applyBorder="1" applyAlignment="1">
      <alignment horizontal="left" vertical="center" wrapText="1"/>
    </xf>
    <xf numFmtId="4" fontId="23" fillId="5" borderId="14" xfId="0" applyNumberFormat="1" applyFont="1" applyFill="1" applyBorder="1" applyAlignment="1">
      <alignment horizontal="left" vertical="center" wrapText="1"/>
    </xf>
    <xf numFmtId="0" fontId="42" fillId="5" borderId="7" xfId="0" applyFont="1" applyFill="1" applyBorder="1" applyAlignment="1">
      <alignment horizontal="left" vertical="top" wrapText="1"/>
    </xf>
    <xf numFmtId="4" fontId="42" fillId="5" borderId="7" xfId="0" applyNumberFormat="1" applyFont="1" applyFill="1" applyBorder="1" applyAlignment="1">
      <alignment horizontal="left" vertical="top" wrapText="1"/>
    </xf>
    <xf numFmtId="4" fontId="42" fillId="5" borderId="2" xfId="0" applyNumberFormat="1" applyFont="1" applyFill="1" applyBorder="1" applyAlignment="1">
      <alignment horizontal="left" vertical="top" wrapText="1"/>
    </xf>
    <xf numFmtId="4" fontId="42" fillId="5" borderId="5" xfId="0" applyNumberFormat="1" applyFont="1" applyFill="1" applyBorder="1" applyAlignment="1">
      <alignment horizontal="left" vertical="top" wrapText="1"/>
    </xf>
    <xf numFmtId="2" fontId="11" fillId="7" borderId="8" xfId="0" applyNumberFormat="1" applyFont="1" applyFill="1" applyBorder="1" applyAlignment="1">
      <alignment horizontal="center" vertical="center" wrapText="1"/>
    </xf>
    <xf numFmtId="2" fontId="11" fillId="4" borderId="8" xfId="0" applyNumberFormat="1" applyFont="1" applyFill="1" applyBorder="1" applyAlignment="1">
      <alignment horizontal="center" vertical="center" wrapText="1"/>
    </xf>
    <xf numFmtId="2" fontId="11" fillId="5" borderId="8" xfId="0" applyNumberFormat="1" applyFont="1" applyFill="1" applyBorder="1" applyAlignment="1">
      <alignment horizontal="center" vertical="center" wrapText="1"/>
    </xf>
    <xf numFmtId="0" fontId="11" fillId="4" borderId="8" xfId="0" applyFont="1" applyFill="1" applyBorder="1" applyAlignment="1">
      <alignment horizontal="center" vertical="center" wrapText="1"/>
    </xf>
    <xf numFmtId="4" fontId="17" fillId="0" borderId="8" xfId="0" applyNumberFormat="1" applyFont="1" applyBorder="1"/>
    <xf numFmtId="10" fontId="17" fillId="0" borderId="8" xfId="4" applyNumberFormat="1" applyFont="1" applyBorder="1"/>
    <xf numFmtId="4" fontId="39" fillId="8" borderId="8" xfId="44" applyNumberFormat="1" applyFill="1" applyBorder="1" applyAlignment="1">
      <alignment horizontal="right" wrapText="1"/>
    </xf>
    <xf numFmtId="10" fontId="20" fillId="0" borderId="8" xfId="4" applyNumberFormat="1" applyFont="1" applyBorder="1"/>
    <xf numFmtId="0" fontId="22" fillId="0" borderId="11" xfId="0" applyFont="1" applyBorder="1" applyAlignment="1">
      <alignment horizontal="left" wrapText="1"/>
    </xf>
    <xf numFmtId="0" fontId="22" fillId="0" borderId="4" xfId="0" applyFont="1" applyBorder="1" applyAlignment="1">
      <alignment horizontal="left" wrapText="1"/>
    </xf>
    <xf numFmtId="0" fontId="22" fillId="0" borderId="0" xfId="0" applyFont="1" applyAlignment="1">
      <alignment horizontal="left"/>
    </xf>
    <xf numFmtId="0" fontId="0" fillId="0" borderId="6" xfId="0" applyBorder="1" applyAlignment="1">
      <alignment horizontal="left"/>
    </xf>
    <xf numFmtId="4" fontId="22" fillId="0" borderId="10" xfId="0" applyNumberFormat="1" applyFont="1" applyBorder="1"/>
    <xf numFmtId="0" fontId="22" fillId="0" borderId="13" xfId="0" applyFont="1" applyBorder="1" applyAlignment="1">
      <alignment horizontal="center" vertical="center" wrapText="1"/>
    </xf>
    <xf numFmtId="4" fontId="22" fillId="0" borderId="9" xfId="0" applyNumberFormat="1" applyFont="1" applyBorder="1" applyAlignment="1">
      <alignment horizontal="center" wrapText="1"/>
    </xf>
    <xf numFmtId="0" fontId="22" fillId="0" borderId="10" xfId="0" applyFont="1" applyBorder="1"/>
    <xf numFmtId="0" fontId="25" fillId="3" borderId="10" xfId="0" applyFont="1" applyFill="1" applyBorder="1"/>
    <xf numFmtId="0" fontId="25" fillId="3" borderId="13" xfId="0" applyFont="1" applyFill="1" applyBorder="1" applyAlignment="1">
      <alignment horizontal="center" vertical="center" wrapText="1"/>
    </xf>
    <xf numFmtId="4" fontId="25" fillId="3" borderId="9" xfId="0" applyNumberFormat="1" applyFont="1" applyFill="1" applyBorder="1" applyAlignment="1">
      <alignment horizontal="center" wrapText="1"/>
    </xf>
    <xf numFmtId="4" fontId="22" fillId="3" borderId="9" xfId="0" applyNumberFormat="1" applyFont="1" applyFill="1" applyBorder="1" applyAlignment="1">
      <alignment horizontal="center" wrapText="1"/>
    </xf>
    <xf numFmtId="0" fontId="22" fillId="3" borderId="10" xfId="0" applyFont="1" applyFill="1" applyBorder="1"/>
    <xf numFmtId="0" fontId="22" fillId="0" borderId="0" xfId="0" applyFont="1" applyAlignment="1">
      <alignment wrapText="1"/>
    </xf>
    <xf numFmtId="0" fontId="22" fillId="0" borderId="0" xfId="0" applyFont="1" applyAlignment="1">
      <alignment horizontal="left" wrapText="1"/>
    </xf>
    <xf numFmtId="4" fontId="22" fillId="0" borderId="0" xfId="0" applyNumberFormat="1" applyFont="1" applyAlignment="1">
      <alignment horizontal="left"/>
    </xf>
    <xf numFmtId="0" fontId="22" fillId="0" borderId="11" xfId="0" applyFont="1" applyBorder="1"/>
    <xf numFmtId="0" fontId="22" fillId="0" borderId="10" xfId="0" applyFont="1" applyBorder="1" applyAlignment="1">
      <alignment vertical="center"/>
    </xf>
    <xf numFmtId="0" fontId="27" fillId="2" borderId="10" xfId="0" applyFont="1" applyFill="1" applyBorder="1"/>
    <xf numFmtId="0" fontId="27" fillId="2" borderId="13" xfId="0" applyFont="1" applyFill="1" applyBorder="1"/>
    <xf numFmtId="0" fontId="27" fillId="2" borderId="9" xfId="0" applyFont="1" applyFill="1" applyBorder="1"/>
    <xf numFmtId="0" fontId="22" fillId="0" borderId="1" xfId="0" applyFont="1" applyBorder="1" applyAlignment="1">
      <alignment horizontal="left" wrapText="1"/>
    </xf>
    <xf numFmtId="0" fontId="22" fillId="0" borderId="12" xfId="0" applyFont="1" applyBorder="1" applyAlignment="1">
      <alignment horizontal="left" wrapText="1"/>
    </xf>
    <xf numFmtId="14" fontId="22" fillId="3" borderId="13" xfId="0" applyNumberFormat="1" applyFont="1" applyFill="1" applyBorder="1" applyAlignment="1">
      <alignment horizontal="left"/>
    </xf>
    <xf numFmtId="14" fontId="25" fillId="3" borderId="13" xfId="0" applyNumberFormat="1" applyFont="1" applyFill="1" applyBorder="1" applyAlignment="1">
      <alignment horizontal="left"/>
    </xf>
    <xf numFmtId="0" fontId="25" fillId="3" borderId="10" xfId="0" applyFont="1" applyFill="1" applyBorder="1" applyAlignment="1">
      <alignment horizontal="left"/>
    </xf>
    <xf numFmtId="0" fontId="22" fillId="3" borderId="10" xfId="0" applyFont="1" applyFill="1" applyBorder="1" applyAlignment="1">
      <alignment horizontal="left"/>
    </xf>
    <xf numFmtId="0" fontId="22" fillId="3" borderId="14" xfId="0" applyFont="1" applyFill="1" applyBorder="1" applyAlignment="1">
      <alignment horizontal="left" vertical="center" wrapText="1"/>
    </xf>
    <xf numFmtId="0" fontId="22" fillId="3" borderId="8" xfId="0" applyFont="1" applyFill="1" applyBorder="1" applyAlignment="1">
      <alignment horizontal="left" wrapText="1"/>
    </xf>
    <xf numFmtId="0" fontId="22" fillId="3" borderId="14" xfId="0" applyFont="1" applyFill="1" applyBorder="1" applyAlignment="1">
      <alignment horizontal="left" wrapText="1"/>
    </xf>
    <xf numFmtId="0" fontId="22" fillId="3" borderId="8" xfId="0" applyFont="1" applyFill="1" applyBorder="1"/>
    <xf numFmtId="0" fontId="25" fillId="3" borderId="14" xfId="0" applyFont="1" applyFill="1" applyBorder="1" applyAlignment="1">
      <alignment horizontal="left" wrapText="1"/>
    </xf>
    <xf numFmtId="0" fontId="22" fillId="3" borderId="13" xfId="0" applyFont="1" applyFill="1" applyBorder="1" applyAlignment="1">
      <alignment horizontal="left" vertical="center" wrapText="1"/>
    </xf>
    <xf numFmtId="3" fontId="22" fillId="3" borderId="13" xfId="0" applyNumberFormat="1" applyFont="1" applyFill="1" applyBorder="1" applyAlignment="1">
      <alignment horizontal="left" wrapText="1"/>
    </xf>
    <xf numFmtId="4" fontId="0" fillId="3" borderId="9" xfId="0" applyNumberFormat="1" applyFill="1" applyBorder="1"/>
    <xf numFmtId="0" fontId="22" fillId="3" borderId="10" xfId="0" applyFont="1" applyFill="1" applyBorder="1" applyAlignment="1">
      <alignment horizontal="left" wrapText="1"/>
    </xf>
    <xf numFmtId="2" fontId="11" fillId="7" borderId="10" xfId="0" applyNumberFormat="1" applyFont="1" applyFill="1" applyBorder="1" applyAlignment="1">
      <alignment horizontal="center" vertical="center" wrapText="1"/>
    </xf>
    <xf numFmtId="2" fontId="11" fillId="7" borderId="13" xfId="0" applyNumberFormat="1" applyFont="1" applyFill="1" applyBorder="1" applyAlignment="1">
      <alignment horizontal="left" vertical="center" wrapText="1"/>
    </xf>
    <xf numFmtId="2" fontId="11" fillId="9" borderId="13" xfId="0" applyNumberFormat="1"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29" fillId="0" borderId="8" xfId="0" applyFont="1" applyBorder="1" applyProtection="1">
      <protection locked="0"/>
    </xf>
    <xf numFmtId="0" fontId="29" fillId="10" borderId="15" xfId="0" applyFont="1" applyFill="1" applyBorder="1" applyProtection="1">
      <protection locked="0"/>
    </xf>
    <xf numFmtId="0" fontId="29" fillId="10" borderId="0" xfId="0" applyFont="1" applyFill="1" applyProtection="1">
      <protection locked="0"/>
    </xf>
    <xf numFmtId="0" fontId="29" fillId="11" borderId="0" xfId="0" applyFont="1" applyFill="1" applyProtection="1">
      <protection locked="0"/>
    </xf>
    <xf numFmtId="4" fontId="23" fillId="10" borderId="16" xfId="0" applyNumberFormat="1" applyFont="1" applyFill="1" applyBorder="1" applyAlignment="1">
      <alignment horizontal="left" vertical="center" wrapText="1"/>
    </xf>
    <xf numFmtId="4" fontId="23" fillId="10" borderId="14" xfId="0" applyNumberFormat="1" applyFont="1" applyFill="1" applyBorder="1" applyAlignment="1">
      <alignment horizontal="left" vertical="center" wrapText="1"/>
    </xf>
    <xf numFmtId="4" fontId="42" fillId="10" borderId="17" xfId="0" applyNumberFormat="1" applyFont="1" applyFill="1" applyBorder="1" applyAlignment="1">
      <alignment horizontal="left" vertical="top" wrapText="1"/>
    </xf>
    <xf numFmtId="0" fontId="24" fillId="0" borderId="18" xfId="0" applyFont="1" applyBorder="1" applyAlignment="1" applyProtection="1">
      <alignment wrapText="1"/>
      <protection locked="0"/>
    </xf>
    <xf numFmtId="0" fontId="24" fillId="0" borderId="8" xfId="0" applyFont="1" applyBorder="1" applyAlignment="1" applyProtection="1">
      <alignment wrapText="1"/>
      <protection locked="0"/>
    </xf>
    <xf numFmtId="4" fontId="42" fillId="10" borderId="7" xfId="0" applyNumberFormat="1" applyFont="1" applyFill="1" applyBorder="1" applyAlignment="1">
      <alignment horizontal="left" vertical="top" wrapText="1"/>
    </xf>
    <xf numFmtId="4" fontId="46" fillId="5" borderId="14" xfId="0" applyNumberFormat="1" applyFont="1" applyFill="1" applyBorder="1" applyAlignment="1">
      <alignment horizontal="left" vertical="center" wrapText="1"/>
    </xf>
    <xf numFmtId="2" fontId="22" fillId="0" borderId="13" xfId="0" applyNumberFormat="1" applyFont="1" applyBorder="1" applyAlignment="1">
      <alignment horizontal="center" vertical="center" wrapText="1"/>
    </xf>
    <xf numFmtId="0" fontId="22" fillId="0" borderId="10" xfId="0" applyFont="1" applyBorder="1" applyAlignment="1" applyProtection="1">
      <alignment horizontal="left" wrapText="1"/>
      <protection locked="0"/>
    </xf>
    <xf numFmtId="0" fontId="22" fillId="0" borderId="4" xfId="0" applyFont="1" applyBorder="1" applyAlignment="1" applyProtection="1">
      <alignment horizontal="left" wrapText="1"/>
      <protection locked="0"/>
    </xf>
    <xf numFmtId="0" fontId="22" fillId="0" borderId="11" xfId="0" applyFont="1" applyBorder="1" applyAlignment="1" applyProtection="1">
      <alignment horizontal="left" wrapText="1"/>
      <protection locked="0"/>
    </xf>
    <xf numFmtId="0" fontId="22" fillId="0" borderId="11" xfId="0" applyFont="1" applyBorder="1" applyProtection="1">
      <protection locked="0"/>
    </xf>
    <xf numFmtId="0" fontId="22" fillId="0" borderId="10" xfId="0" applyFont="1" applyBorder="1" applyAlignment="1" applyProtection="1">
      <alignment vertical="center"/>
      <protection locked="0"/>
    </xf>
    <xf numFmtId="0" fontId="22" fillId="0" borderId="13" xfId="0" applyFont="1" applyBorder="1" applyAlignment="1" applyProtection="1">
      <alignment horizontal="left"/>
      <protection locked="0"/>
    </xf>
    <xf numFmtId="0" fontId="22" fillId="0" borderId="9" xfId="0" applyFont="1" applyBorder="1" applyAlignment="1" applyProtection="1">
      <alignment horizontal="left"/>
      <protection locked="0"/>
    </xf>
    <xf numFmtId="0" fontId="25" fillId="0" borderId="0" xfId="0" applyFont="1" applyProtection="1">
      <protection locked="0"/>
    </xf>
    <xf numFmtId="0" fontId="25" fillId="0" borderId="6" xfId="0" applyFont="1" applyBorder="1" applyProtection="1">
      <protection locked="0"/>
    </xf>
    <xf numFmtId="0" fontId="25" fillId="0" borderId="0" xfId="0" applyFont="1" applyAlignment="1" applyProtection="1">
      <alignment horizontal="center"/>
      <protection locked="0"/>
    </xf>
    <xf numFmtId="0" fontId="25" fillId="0" borderId="6" xfId="0" applyFont="1" applyBorder="1" applyAlignment="1" applyProtection="1">
      <alignment horizontal="center"/>
      <protection locked="0"/>
    </xf>
    <xf numFmtId="0" fontId="25" fillId="0" borderId="0" xfId="0" applyFont="1" applyAlignment="1" applyProtection="1">
      <alignment horizontal="left"/>
      <protection locked="0"/>
    </xf>
    <xf numFmtId="4" fontId="25" fillId="0" borderId="0" xfId="0" applyNumberFormat="1" applyFont="1" applyAlignment="1" applyProtection="1">
      <alignment horizontal="center"/>
      <protection locked="0"/>
    </xf>
    <xf numFmtId="4" fontId="25" fillId="0" borderId="6" xfId="0" applyNumberFormat="1" applyFont="1" applyBorder="1" applyAlignment="1" applyProtection="1">
      <alignment horizontal="center"/>
      <protection locked="0"/>
    </xf>
    <xf numFmtId="0" fontId="25" fillId="3" borderId="11" xfId="0" applyFont="1" applyFill="1" applyBorder="1" applyAlignment="1">
      <alignment horizontal="left" wrapText="1"/>
    </xf>
    <xf numFmtId="0" fontId="22" fillId="3" borderId="9" xfId="0" applyFont="1" applyFill="1" applyBorder="1" applyAlignment="1">
      <alignment horizontal="left"/>
    </xf>
    <xf numFmtId="0" fontId="24" fillId="0" borderId="8" xfId="0" applyFont="1" applyBorder="1"/>
    <xf numFmtId="4" fontId="24" fillId="0" borderId="8" xfId="0" applyNumberFormat="1" applyFont="1" applyBorder="1"/>
    <xf numFmtId="2" fontId="11" fillId="5" borderId="10" xfId="0" applyNumberFormat="1" applyFont="1" applyFill="1" applyBorder="1" applyAlignment="1">
      <alignment horizontal="center" vertical="center" wrapText="1"/>
    </xf>
    <xf numFmtId="4" fontId="17" fillId="0" borderId="10" xfId="0" applyNumberFormat="1" applyFont="1" applyBorder="1"/>
    <xf numFmtId="4" fontId="20" fillId="0" borderId="10" xfId="0" applyNumberFormat="1" applyFont="1" applyBorder="1"/>
    <xf numFmtId="2" fontId="11" fillId="9" borderId="19" xfId="0" applyNumberFormat="1" applyFont="1" applyFill="1" applyBorder="1" applyAlignment="1">
      <alignment horizontal="center" vertical="center" wrapText="1"/>
    </xf>
    <xf numFmtId="2" fontId="11" fillId="4" borderId="9" xfId="0" applyNumberFormat="1" applyFont="1" applyFill="1" applyBorder="1" applyAlignment="1">
      <alignment horizontal="center" vertical="center" wrapText="1"/>
    </xf>
    <xf numFmtId="4" fontId="39" fillId="8" borderId="9" xfId="44" applyNumberFormat="1" applyFill="1" applyBorder="1" applyAlignment="1">
      <alignment horizontal="right" wrapText="1"/>
    </xf>
    <xf numFmtId="0" fontId="11" fillId="5" borderId="18" xfId="0" applyFont="1" applyFill="1" applyBorder="1" applyAlignment="1">
      <alignment horizontal="center" vertical="center" wrapText="1"/>
    </xf>
    <xf numFmtId="2" fontId="11" fillId="5" borderId="22" xfId="0" applyNumberFormat="1" applyFont="1" applyFill="1" applyBorder="1" applyAlignment="1">
      <alignment horizontal="center" vertical="center" wrapText="1"/>
    </xf>
    <xf numFmtId="0" fontId="11" fillId="9" borderId="20" xfId="0" applyFont="1" applyFill="1" applyBorder="1" applyAlignment="1">
      <alignment horizontal="center" vertical="center" wrapText="1"/>
    </xf>
    <xf numFmtId="2" fontId="11" fillId="9" borderId="21" xfId="0" applyNumberFormat="1" applyFont="1" applyFill="1" applyBorder="1" applyAlignment="1">
      <alignment horizontal="center" vertical="center" wrapText="1"/>
    </xf>
    <xf numFmtId="4" fontId="17" fillId="0" borderId="18" xfId="0" applyNumberFormat="1" applyFont="1" applyBorder="1"/>
    <xf numFmtId="4" fontId="17" fillId="0" borderId="22" xfId="0" applyNumberFormat="1" applyFont="1" applyBorder="1"/>
    <xf numFmtId="4" fontId="20" fillId="0" borderId="18" xfId="0" applyNumberFormat="1" applyFont="1" applyBorder="1"/>
    <xf numFmtId="4" fontId="39" fillId="8" borderId="22" xfId="44" applyNumberFormat="1" applyFill="1" applyBorder="1" applyAlignment="1">
      <alignment horizontal="right" wrapText="1"/>
    </xf>
    <xf numFmtId="2" fontId="11" fillId="7" borderId="18" xfId="0" applyNumberFormat="1" applyFont="1" applyFill="1" applyBorder="1" applyAlignment="1">
      <alignment horizontal="center" vertical="center" wrapText="1"/>
    </xf>
    <xf numFmtId="2" fontId="11" fillId="4" borderId="22" xfId="0" applyNumberFormat="1" applyFont="1" applyFill="1" applyBorder="1" applyAlignment="1">
      <alignment horizontal="center" vertical="center" wrapText="1"/>
    </xf>
    <xf numFmtId="0" fontId="11" fillId="4" borderId="22" xfId="0" applyFont="1" applyFill="1" applyBorder="1" applyAlignment="1">
      <alignment horizontal="center" vertical="center" wrapText="1"/>
    </xf>
    <xf numFmtId="2" fontId="11" fillId="7" borderId="20" xfId="0" applyNumberFormat="1" applyFont="1" applyFill="1" applyBorder="1" applyAlignment="1">
      <alignment horizontal="center" vertical="center" wrapText="1"/>
    </xf>
    <xf numFmtId="0" fontId="11" fillId="4" borderId="21" xfId="0" applyFont="1" applyFill="1" applyBorder="1" applyAlignment="1">
      <alignment horizontal="center" vertical="center" wrapText="1"/>
    </xf>
    <xf numFmtId="4" fontId="17" fillId="0" borderId="28" xfId="0" applyNumberFormat="1" applyFont="1" applyBorder="1"/>
    <xf numFmtId="4" fontId="17" fillId="0" borderId="29" xfId="0" applyNumberFormat="1" applyFont="1" applyBorder="1"/>
    <xf numFmtId="4" fontId="17" fillId="0" borderId="30" xfId="0" applyNumberFormat="1" applyFont="1" applyBorder="1"/>
    <xf numFmtId="10" fontId="17" fillId="0" borderId="29" xfId="4" applyNumberFormat="1" applyFont="1" applyBorder="1"/>
    <xf numFmtId="10" fontId="17" fillId="0" borderId="31" xfId="4" applyNumberFormat="1" applyFont="1" applyBorder="1"/>
    <xf numFmtId="4" fontId="17" fillId="0" borderId="32" xfId="0" applyNumberFormat="1" applyFont="1" applyBorder="1"/>
    <xf numFmtId="4" fontId="17" fillId="0" borderId="33" xfId="0" applyNumberFormat="1" applyFont="1" applyBorder="1"/>
    <xf numFmtId="164" fontId="44" fillId="7" borderId="34" xfId="0" applyNumberFormat="1" applyFont="1" applyFill="1" applyBorder="1" applyAlignment="1">
      <alignment horizontal="center" vertical="center" wrapText="1"/>
    </xf>
    <xf numFmtId="164" fontId="44" fillId="7" borderId="2" xfId="0" applyNumberFormat="1" applyFont="1" applyFill="1" applyBorder="1" applyAlignment="1">
      <alignment horizontal="center" vertical="center" wrapText="1"/>
    </xf>
    <xf numFmtId="10" fontId="39" fillId="8" borderId="10" xfId="44" applyNumberFormat="1" applyFill="1" applyBorder="1" applyAlignment="1">
      <alignment horizontal="right" wrapText="1"/>
    </xf>
    <xf numFmtId="10" fontId="17" fillId="0" borderId="30" xfId="0" applyNumberFormat="1" applyFont="1" applyBorder="1"/>
    <xf numFmtId="0" fontId="0" fillId="7" borderId="13" xfId="0" applyFill="1" applyBorder="1" applyAlignment="1">
      <alignment horizontal="center" vertical="center" wrapText="1"/>
    </xf>
    <xf numFmtId="0" fontId="0" fillId="6" borderId="0" xfId="0" applyFill="1"/>
    <xf numFmtId="0" fontId="25" fillId="6" borderId="0" xfId="0" applyFont="1" applyFill="1" applyAlignment="1">
      <alignment horizontal="right" wrapText="1"/>
    </xf>
    <xf numFmtId="10" fontId="22" fillId="3" borderId="12" xfId="0" applyNumberFormat="1" applyFont="1" applyFill="1" applyBorder="1" applyAlignment="1">
      <alignment horizontal="left"/>
    </xf>
    <xf numFmtId="49" fontId="21" fillId="3" borderId="15" xfId="0" applyNumberFormat="1" applyFont="1" applyFill="1" applyBorder="1" applyAlignment="1" applyProtection="1">
      <alignment horizontal="left" vertical="top"/>
      <protection locked="0"/>
    </xf>
    <xf numFmtId="49" fontId="21" fillId="3" borderId="0" xfId="0" applyNumberFormat="1" applyFont="1" applyFill="1" applyAlignment="1" applyProtection="1">
      <alignment horizontal="left" vertical="top"/>
      <protection locked="0"/>
    </xf>
    <xf numFmtId="49" fontId="0" fillId="0" borderId="0" xfId="0" applyNumberFormat="1"/>
    <xf numFmtId="49" fontId="22" fillId="0" borderId="0" xfId="0" applyNumberFormat="1" applyFont="1"/>
    <xf numFmtId="49" fontId="21" fillId="0" borderId="3" xfId="0" applyNumberFormat="1" applyFont="1" applyBorder="1" applyAlignment="1" applyProtection="1">
      <alignment horizontal="left" vertical="top"/>
      <protection locked="0"/>
    </xf>
    <xf numFmtId="49" fontId="20" fillId="0" borderId="18" xfId="0" applyNumberFormat="1" applyFont="1" applyBorder="1"/>
    <xf numFmtId="49" fontId="21" fillId="0" borderId="27" xfId="0" applyNumberFormat="1" applyFont="1" applyBorder="1" applyAlignment="1" applyProtection="1">
      <alignment horizontal="left" vertical="top"/>
      <protection locked="0"/>
    </xf>
    <xf numFmtId="49" fontId="10" fillId="0" borderId="3" xfId="0" applyNumberFormat="1" applyFont="1" applyBorder="1" applyProtection="1">
      <protection locked="0"/>
    </xf>
    <xf numFmtId="2" fontId="47" fillId="12" borderId="8" xfId="0" applyNumberFormat="1" applyFont="1" applyFill="1" applyBorder="1" applyAlignment="1" applyProtection="1">
      <alignment horizontal="center" vertical="center" wrapText="1"/>
      <protection locked="0"/>
    </xf>
    <xf numFmtId="0" fontId="22" fillId="12" borderId="10" xfId="0" applyFont="1" applyFill="1" applyBorder="1" applyAlignment="1" applyProtection="1">
      <alignment horizontal="left"/>
      <protection locked="0"/>
    </xf>
    <xf numFmtId="14" fontId="22" fillId="12" borderId="9" xfId="0" applyNumberFormat="1" applyFont="1" applyFill="1" applyBorder="1" applyAlignment="1" applyProtection="1">
      <alignment horizontal="left"/>
      <protection locked="0"/>
    </xf>
    <xf numFmtId="0" fontId="22" fillId="12" borderId="11" xfId="0" applyFont="1" applyFill="1" applyBorder="1" applyProtection="1">
      <protection locked="0"/>
    </xf>
    <xf numFmtId="0" fontId="22" fillId="12" borderId="11" xfId="0" applyFont="1" applyFill="1" applyBorder="1"/>
    <xf numFmtId="0" fontId="17" fillId="12" borderId="18" xfId="0" applyFont="1" applyFill="1" applyBorder="1" applyAlignment="1" applyProtection="1">
      <alignment vertical="top" wrapText="1"/>
      <protection locked="0"/>
    </xf>
    <xf numFmtId="0" fontId="17" fillId="12" borderId="8" xfId="0" applyFont="1" applyFill="1" applyBorder="1" applyAlignment="1" applyProtection="1">
      <alignment vertical="top" wrapText="1"/>
      <protection locked="0"/>
    </xf>
    <xf numFmtId="0" fontId="20" fillId="12" borderId="18" xfId="0" applyFont="1" applyFill="1" applyBorder="1" applyAlignment="1" applyProtection="1">
      <alignment vertical="top" wrapText="1"/>
      <protection locked="0"/>
    </xf>
    <xf numFmtId="0" fontId="20" fillId="12" borderId="8" xfId="0" applyFont="1" applyFill="1" applyBorder="1" applyAlignment="1" applyProtection="1">
      <alignment vertical="top" wrapText="1"/>
      <protection locked="0"/>
    </xf>
    <xf numFmtId="4" fontId="20" fillId="12" borderId="8" xfId="0" applyNumberFormat="1" applyFont="1" applyFill="1" applyBorder="1" applyProtection="1">
      <protection locked="0"/>
    </xf>
    <xf numFmtId="10" fontId="17" fillId="12" borderId="10" xfId="0" applyNumberFormat="1" applyFont="1" applyFill="1" applyBorder="1" applyProtection="1">
      <protection locked="0"/>
    </xf>
    <xf numFmtId="0" fontId="24" fillId="12" borderId="8" xfId="0" applyFont="1" applyFill="1" applyBorder="1" applyProtection="1">
      <protection locked="0"/>
    </xf>
    <xf numFmtId="165" fontId="24" fillId="12" borderId="8" xfId="0" applyNumberFormat="1" applyFont="1" applyFill="1" applyBorder="1" applyProtection="1">
      <protection locked="0"/>
    </xf>
    <xf numFmtId="49" fontId="48" fillId="6" borderId="15" xfId="0" applyNumberFormat="1" applyFont="1" applyFill="1" applyBorder="1" applyAlignment="1" applyProtection="1">
      <alignment horizontal="left"/>
      <protection locked="0"/>
    </xf>
    <xf numFmtId="4" fontId="17" fillId="12" borderId="9" xfId="0" applyNumberFormat="1" applyFont="1" applyFill="1" applyBorder="1" applyAlignment="1" applyProtection="1">
      <alignment horizontal="right" wrapText="1"/>
      <protection locked="0"/>
    </xf>
    <xf numFmtId="4" fontId="17" fillId="12" borderId="8" xfId="0" applyNumberFormat="1" applyFont="1" applyFill="1" applyBorder="1" applyAlignment="1" applyProtection="1">
      <alignment horizontal="right" wrapText="1"/>
      <protection locked="0"/>
    </xf>
    <xf numFmtId="4" fontId="17" fillId="12" borderId="22" xfId="0" applyNumberFormat="1" applyFont="1" applyFill="1" applyBorder="1" applyAlignment="1" applyProtection="1">
      <alignment horizontal="right" wrapText="1"/>
      <protection locked="0"/>
    </xf>
    <xf numFmtId="14" fontId="24" fillId="12" borderId="8" xfId="0" applyNumberFormat="1" applyFont="1" applyFill="1" applyBorder="1" applyProtection="1">
      <protection locked="0"/>
    </xf>
    <xf numFmtId="2" fontId="22" fillId="0" borderId="8" xfId="0" applyNumberFormat="1" applyFont="1" applyBorder="1" applyAlignment="1">
      <alignment horizontal="left" vertical="center" wrapText="1"/>
    </xf>
    <xf numFmtId="2" fontId="22" fillId="12" borderId="8" xfId="0" applyNumberFormat="1" applyFont="1" applyFill="1" applyBorder="1" applyAlignment="1" applyProtection="1">
      <alignment horizontal="left" vertical="center" wrapText="1"/>
      <protection locked="0"/>
    </xf>
    <xf numFmtId="2" fontId="22" fillId="12" borderId="8" xfId="0" applyNumberFormat="1" applyFont="1" applyFill="1" applyBorder="1" applyAlignment="1">
      <alignment horizontal="left" vertical="center" wrapText="1"/>
    </xf>
    <xf numFmtId="0" fontId="34" fillId="5" borderId="8" xfId="0" applyFont="1" applyFill="1" applyBorder="1" applyAlignment="1">
      <alignment horizontal="left" vertical="center" wrapText="1"/>
    </xf>
    <xf numFmtId="4" fontId="34" fillId="5" borderId="8" xfId="0" applyNumberFormat="1" applyFont="1" applyFill="1" applyBorder="1" applyAlignment="1">
      <alignment horizontal="left" vertical="center" wrapText="1"/>
    </xf>
    <xf numFmtId="0" fontId="34" fillId="5" borderId="8" xfId="43" applyFont="1" applyFill="1" applyBorder="1" applyAlignment="1">
      <alignment horizontal="left" vertical="center" wrapText="1"/>
    </xf>
    <xf numFmtId="166" fontId="11" fillId="12" borderId="2" xfId="0" applyNumberFormat="1" applyFont="1" applyFill="1" applyBorder="1" applyAlignment="1" applyProtection="1">
      <alignment horizontal="center" vertical="center" wrapText="1"/>
      <protection locked="0"/>
    </xf>
    <xf numFmtId="4" fontId="22" fillId="0" borderId="8" xfId="0" applyNumberFormat="1" applyFont="1" applyBorder="1" applyAlignment="1">
      <alignment horizontal="left" vertical="center" wrapText="1"/>
    </xf>
    <xf numFmtId="4" fontId="17" fillId="0" borderId="0" xfId="0" applyNumberFormat="1" applyFont="1"/>
    <xf numFmtId="10" fontId="17" fillId="0" borderId="0" xfId="0" applyNumberFormat="1" applyFont="1"/>
    <xf numFmtId="4" fontId="45" fillId="0" borderId="0" xfId="0" applyNumberFormat="1" applyFont="1"/>
    <xf numFmtId="10" fontId="17" fillId="0" borderId="0" xfId="4" applyNumberFormat="1" applyFont="1" applyBorder="1"/>
    <xf numFmtId="4" fontId="17" fillId="0" borderId="6" xfId="0" applyNumberFormat="1" applyFont="1" applyBorder="1"/>
    <xf numFmtId="10" fontId="22" fillId="0" borderId="12" xfId="0" applyNumberFormat="1" applyFont="1" applyBorder="1" applyAlignment="1">
      <alignment horizontal="left"/>
    </xf>
    <xf numFmtId="2" fontId="11" fillId="5" borderId="19" xfId="0" applyNumberFormat="1" applyFont="1" applyFill="1" applyBorder="1" applyAlignment="1">
      <alignment horizontal="center" vertical="center" wrapText="1"/>
    </xf>
    <xf numFmtId="4" fontId="17" fillId="0" borderId="20" xfId="0" applyNumberFormat="1" applyFont="1" applyBorder="1"/>
    <xf numFmtId="4" fontId="39" fillId="8" borderId="19" xfId="44" applyNumberFormat="1" applyFill="1" applyBorder="1" applyAlignment="1">
      <alignment horizontal="right" wrapText="1"/>
    </xf>
    <xf numFmtId="4" fontId="17" fillId="0" borderId="35" xfId="0" applyNumberFormat="1" applyFont="1" applyBorder="1"/>
    <xf numFmtId="2" fontId="11" fillId="9" borderId="10" xfId="0" applyNumberFormat="1" applyFont="1" applyFill="1" applyBorder="1" applyAlignment="1">
      <alignment horizontal="center" vertical="center" wrapText="1"/>
    </xf>
    <xf numFmtId="4" fontId="22" fillId="0" borderId="13" xfId="0" applyNumberFormat="1" applyFont="1" applyBorder="1"/>
    <xf numFmtId="10" fontId="22" fillId="0" borderId="9" xfId="0" applyNumberFormat="1" applyFont="1" applyBorder="1" applyAlignment="1">
      <alignment horizontal="left"/>
    </xf>
    <xf numFmtId="3" fontId="22" fillId="0" borderId="13" xfId="0" applyNumberFormat="1" applyFont="1" applyBorder="1" applyAlignment="1">
      <alignment horizontal="left" wrapText="1"/>
    </xf>
    <xf numFmtId="4" fontId="30" fillId="0" borderId="11" xfId="0" applyNumberFormat="1" applyFont="1" applyBorder="1"/>
    <xf numFmtId="4" fontId="48" fillId="6" borderId="0" xfId="0" applyNumberFormat="1" applyFont="1" applyFill="1" applyAlignment="1" applyProtection="1">
      <alignment vertical="top"/>
      <protection hidden="1"/>
    </xf>
    <xf numFmtId="2" fontId="34" fillId="5" borderId="18" xfId="0" applyNumberFormat="1" applyFont="1" applyFill="1" applyBorder="1" applyAlignment="1">
      <alignment horizontal="center" vertical="center" wrapText="1"/>
    </xf>
    <xf numFmtId="2" fontId="34" fillId="5" borderId="9" xfId="0" applyNumberFormat="1" applyFont="1" applyFill="1" applyBorder="1" applyAlignment="1">
      <alignment horizontal="center" vertical="center" wrapText="1"/>
    </xf>
    <xf numFmtId="0" fontId="34" fillId="5" borderId="9" xfId="0" applyFont="1" applyFill="1" applyBorder="1" applyAlignment="1">
      <alignment horizontal="center" vertical="center" wrapText="1"/>
    </xf>
    <xf numFmtId="2" fontId="52" fillId="5" borderId="8" xfId="0" applyNumberFormat="1" applyFont="1" applyFill="1" applyBorder="1" applyAlignment="1">
      <alignment horizontal="center" vertical="center" wrapText="1"/>
    </xf>
    <xf numFmtId="2" fontId="52" fillId="5" borderId="9" xfId="0" applyNumberFormat="1" applyFont="1" applyFill="1" applyBorder="1" applyAlignment="1">
      <alignment horizontal="center" vertical="center" wrapText="1"/>
    </xf>
    <xf numFmtId="0" fontId="52" fillId="5" borderId="9" xfId="0" applyFont="1" applyFill="1" applyBorder="1" applyAlignment="1">
      <alignment horizontal="center" vertical="center" wrapText="1"/>
    </xf>
    <xf numFmtId="2" fontId="34" fillId="5" borderId="8" xfId="0" applyNumberFormat="1" applyFont="1" applyFill="1" applyBorder="1" applyAlignment="1">
      <alignment horizontal="center" vertical="center" wrapText="1"/>
    </xf>
    <xf numFmtId="166" fontId="34" fillId="12" borderId="18" xfId="0" applyNumberFormat="1" applyFont="1" applyFill="1" applyBorder="1" applyAlignment="1" applyProtection="1">
      <alignment horizontal="center" vertical="center" wrapText="1"/>
      <protection locked="0"/>
    </xf>
    <xf numFmtId="2" fontId="34" fillId="5" borderId="3" xfId="0" applyNumberFormat="1" applyFont="1" applyFill="1" applyBorder="1" applyAlignment="1">
      <alignment horizontal="center" vertical="center" wrapText="1"/>
    </xf>
    <xf numFmtId="2" fontId="54" fillId="5" borderId="3" xfId="0" applyNumberFormat="1" applyFont="1" applyFill="1" applyBorder="1" applyAlignment="1">
      <alignment horizontal="center" vertical="center" wrapText="1"/>
    </xf>
    <xf numFmtId="166" fontId="52" fillId="12" borderId="8" xfId="0" applyNumberFormat="1" applyFont="1" applyFill="1" applyBorder="1" applyAlignment="1" applyProtection="1">
      <alignment horizontal="center" vertical="center" wrapText="1"/>
      <protection locked="0"/>
    </xf>
    <xf numFmtId="2" fontId="52" fillId="5" borderId="3"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wrapText="1"/>
    </xf>
    <xf numFmtId="2" fontId="1" fillId="5" borderId="5" xfId="0" applyNumberFormat="1" applyFont="1" applyFill="1" applyBorder="1" applyAlignment="1">
      <alignment horizontal="center" vertical="center" wrapText="1"/>
    </xf>
    <xf numFmtId="4" fontId="34" fillId="0" borderId="8" xfId="0" applyNumberFormat="1" applyFont="1" applyBorder="1"/>
    <xf numFmtId="4" fontId="34" fillId="0" borderId="9" xfId="0" applyNumberFormat="1" applyFont="1" applyBorder="1"/>
    <xf numFmtId="4" fontId="54" fillId="12" borderId="8" xfId="0" applyNumberFormat="1" applyFont="1" applyFill="1" applyBorder="1" applyProtection="1">
      <protection locked="0"/>
    </xf>
    <xf numFmtId="4" fontId="55" fillId="8" borderId="8" xfId="44" applyNumberFormat="1" applyFont="1" applyFill="1" applyBorder="1" applyAlignment="1">
      <alignment horizontal="right" wrapText="1"/>
    </xf>
    <xf numFmtId="4" fontId="53" fillId="8" borderId="8" xfId="44" applyNumberFormat="1" applyFont="1" applyFill="1" applyBorder="1" applyAlignment="1">
      <alignment horizontal="right" wrapText="1"/>
    </xf>
    <xf numFmtId="4" fontId="34" fillId="0" borderId="28" xfId="0" applyNumberFormat="1" applyFont="1" applyBorder="1"/>
    <xf numFmtId="4" fontId="34" fillId="0" borderId="29" xfId="0" applyNumberFormat="1" applyFont="1" applyBorder="1"/>
    <xf numFmtId="0" fontId="52" fillId="5" borderId="8" xfId="0" applyFont="1" applyFill="1" applyBorder="1" applyAlignment="1">
      <alignment horizontal="center" vertical="center" wrapText="1"/>
    </xf>
    <xf numFmtId="14" fontId="54" fillId="12" borderId="8" xfId="0" applyNumberFormat="1" applyFont="1" applyFill="1" applyBorder="1" applyAlignment="1" applyProtection="1">
      <alignment horizontal="left" vertical="center" wrapText="1"/>
      <protection locked="0"/>
    </xf>
    <xf numFmtId="0" fontId="24" fillId="12" borderId="8" xfId="0" applyFont="1" applyFill="1" applyBorder="1" applyAlignment="1" applyProtection="1">
      <alignment wrapText="1"/>
      <protection locked="0"/>
    </xf>
    <xf numFmtId="3" fontId="24" fillId="12" borderId="8" xfId="0" applyNumberFormat="1" applyFont="1" applyFill="1" applyBorder="1" applyProtection="1">
      <protection locked="0"/>
    </xf>
    <xf numFmtId="0" fontId="22" fillId="12" borderId="8" xfId="0" applyFont="1" applyFill="1" applyBorder="1" applyAlignment="1" applyProtection="1">
      <alignment horizontal="left" vertical="center" wrapText="1"/>
      <protection locked="0"/>
    </xf>
    <xf numFmtId="2" fontId="22" fillId="13" borderId="8" xfId="0" applyNumberFormat="1" applyFont="1" applyFill="1" applyBorder="1" applyAlignment="1" applyProtection="1">
      <alignment horizontal="left" vertical="center" wrapText="1"/>
      <protection locked="0"/>
    </xf>
    <xf numFmtId="1" fontId="22" fillId="12" borderId="8" xfId="0" applyNumberFormat="1" applyFont="1" applyFill="1" applyBorder="1" applyAlignment="1" applyProtection="1">
      <alignment horizontal="left" vertical="center" wrapText="1"/>
      <protection locked="0"/>
    </xf>
    <xf numFmtId="0" fontId="24" fillId="0" borderId="8" xfId="0" applyFont="1" applyBorder="1" applyAlignment="1">
      <alignment wrapText="1"/>
    </xf>
    <xf numFmtId="0" fontId="25" fillId="0" borderId="4" xfId="0" applyFont="1" applyBorder="1"/>
    <xf numFmtId="0" fontId="22" fillId="0" borderId="4" xfId="0" applyFont="1" applyBorder="1"/>
    <xf numFmtId="0" fontId="27" fillId="2" borderId="10" xfId="0" applyFont="1" applyFill="1" applyBorder="1"/>
    <xf numFmtId="0" fontId="27" fillId="2" borderId="13" xfId="0" applyFont="1" applyFill="1" applyBorder="1"/>
    <xf numFmtId="0" fontId="27" fillId="2" borderId="9" xfId="0" applyFont="1" applyFill="1" applyBorder="1"/>
    <xf numFmtId="4" fontId="22" fillId="0" borderId="10" xfId="0" applyNumberFormat="1" applyFont="1" applyBorder="1" applyAlignment="1">
      <alignment wrapText="1"/>
    </xf>
    <xf numFmtId="4" fontId="22" fillId="0" borderId="13" xfId="0" applyNumberFormat="1" applyFont="1" applyBorder="1" applyAlignment="1">
      <alignment wrapText="1"/>
    </xf>
    <xf numFmtId="3" fontId="30" fillId="0" borderId="10" xfId="0" applyNumberFormat="1" applyFont="1" applyBorder="1" applyAlignment="1">
      <alignment horizontal="left" wrapText="1"/>
    </xf>
    <xf numFmtId="0" fontId="30" fillId="0" borderId="13" xfId="0" applyFont="1" applyBorder="1" applyAlignment="1">
      <alignment horizontal="left" wrapText="1"/>
    </xf>
    <xf numFmtId="10" fontId="0" fillId="0" borderId="10" xfId="0" applyNumberFormat="1" applyBorder="1" applyAlignment="1">
      <alignment horizontal="right" wrapText="1"/>
    </xf>
    <xf numFmtId="10" fontId="0" fillId="0" borderId="13" xfId="0" applyNumberFormat="1" applyBorder="1" applyAlignment="1">
      <alignment horizontal="right" wrapText="1"/>
    </xf>
    <xf numFmtId="0" fontId="0" fillId="0" borderId="9" xfId="0" applyBorder="1" applyAlignment="1">
      <alignment wrapText="1"/>
    </xf>
    <xf numFmtId="4" fontId="0" fillId="0" borderId="10" xfId="0" applyNumberFormat="1" applyBorder="1" applyAlignment="1">
      <alignment wrapText="1"/>
    </xf>
    <xf numFmtId="4" fontId="0" fillId="0" borderId="13" xfId="0" applyNumberFormat="1" applyBorder="1" applyAlignment="1">
      <alignment wrapText="1"/>
    </xf>
    <xf numFmtId="0" fontId="28" fillId="0" borderId="11" xfId="0" applyFont="1" applyBorder="1" applyAlignment="1">
      <alignment horizontal="left" vertical="center" wrapText="1"/>
    </xf>
    <xf numFmtId="0" fontId="28" fillId="0" borderId="1" xfId="0" applyFont="1" applyBorder="1" applyAlignment="1">
      <alignment horizontal="left" vertical="center" wrapText="1"/>
    </xf>
    <xf numFmtId="0" fontId="28" fillId="0" borderId="12" xfId="0" applyFont="1" applyBorder="1" applyAlignment="1">
      <alignment horizontal="left" vertical="center" wrapText="1"/>
    </xf>
    <xf numFmtId="0" fontId="22" fillId="12" borderId="1" xfId="0" applyFont="1" applyFill="1" applyBorder="1" applyProtection="1">
      <protection locked="0"/>
    </xf>
    <xf numFmtId="0" fontId="0" fillId="12" borderId="1" xfId="0" applyFill="1" applyBorder="1" applyProtection="1">
      <protection locked="0"/>
    </xf>
    <xf numFmtId="0" fontId="0" fillId="12" borderId="12" xfId="0" applyFill="1" applyBorder="1" applyProtection="1">
      <protection locked="0"/>
    </xf>
    <xf numFmtId="0" fontId="22" fillId="12" borderId="13" xfId="0" applyFont="1" applyFill="1" applyBorder="1" applyAlignment="1" applyProtection="1">
      <alignment horizontal="left"/>
      <protection locked="0"/>
    </xf>
    <xf numFmtId="0" fontId="22" fillId="12" borderId="9" xfId="0" applyFont="1" applyFill="1" applyBorder="1" applyAlignment="1" applyProtection="1">
      <alignment horizontal="left"/>
      <protection locked="0"/>
    </xf>
    <xf numFmtId="4" fontId="22" fillId="3" borderId="10" xfId="0" applyNumberFormat="1" applyFont="1" applyFill="1" applyBorder="1" applyAlignment="1">
      <alignment wrapText="1"/>
    </xf>
    <xf numFmtId="4" fontId="22" fillId="3" borderId="13" xfId="0" applyNumberFormat="1" applyFont="1" applyFill="1" applyBorder="1" applyAlignment="1">
      <alignment wrapText="1"/>
    </xf>
    <xf numFmtId="0" fontId="19" fillId="5" borderId="10" xfId="0" applyFont="1" applyFill="1" applyBorder="1" applyAlignment="1">
      <alignment horizontal="left" vertical="center"/>
    </xf>
    <xf numFmtId="0" fontId="0" fillId="5" borderId="13" xfId="0" applyFill="1" applyBorder="1" applyAlignment="1">
      <alignment horizontal="left" vertical="center"/>
    </xf>
    <xf numFmtId="0" fontId="0" fillId="5" borderId="9" xfId="0" applyFill="1" applyBorder="1" applyAlignment="1">
      <alignment horizontal="left" vertical="center"/>
    </xf>
    <xf numFmtId="0" fontId="22" fillId="12" borderId="10" xfId="0" applyFont="1" applyFill="1" applyBorder="1" applyAlignment="1" applyProtection="1">
      <alignment horizontal="left" wrapText="1"/>
      <protection locked="0"/>
    </xf>
    <xf numFmtId="0" fontId="22" fillId="12" borderId="13" xfId="0" applyFont="1" applyFill="1" applyBorder="1" applyAlignment="1" applyProtection="1">
      <alignment horizontal="left" wrapText="1"/>
      <protection locked="0"/>
    </xf>
    <xf numFmtId="0" fontId="22" fillId="12" borderId="9" xfId="0" applyFont="1" applyFill="1" applyBorder="1" applyAlignment="1" applyProtection="1">
      <alignment horizontal="left" wrapText="1"/>
      <protection locked="0"/>
    </xf>
    <xf numFmtId="3" fontId="22" fillId="3" borderId="10" xfId="0" applyNumberFormat="1" applyFont="1" applyFill="1" applyBorder="1" applyAlignment="1">
      <alignment horizontal="left" wrapText="1"/>
    </xf>
    <xf numFmtId="3" fontId="22" fillId="3" borderId="13" xfId="0" applyNumberFormat="1" applyFont="1" applyFill="1" applyBorder="1" applyAlignment="1">
      <alignment horizontal="left" wrapText="1"/>
    </xf>
    <xf numFmtId="4" fontId="22" fillId="0" borderId="10" xfId="0" applyNumberFormat="1" applyFont="1" applyBorder="1" applyAlignment="1">
      <alignment horizontal="right" vertical="center" wrapText="1"/>
    </xf>
    <xf numFmtId="4" fontId="22" fillId="0" borderId="13" xfId="0" applyNumberFormat="1" applyFont="1" applyBorder="1" applyAlignment="1">
      <alignment horizontal="right" vertical="center" wrapText="1"/>
    </xf>
    <xf numFmtId="4" fontId="25" fillId="3" borderId="10" xfId="0" applyNumberFormat="1" applyFont="1" applyFill="1" applyBorder="1" applyAlignment="1">
      <alignment wrapText="1"/>
    </xf>
    <xf numFmtId="4" fontId="25" fillId="3" borderId="13" xfId="0" applyNumberFormat="1" applyFont="1" applyFill="1" applyBorder="1" applyAlignment="1">
      <alignment wrapText="1"/>
    </xf>
    <xf numFmtId="4" fontId="0" fillId="12" borderId="10" xfId="0" applyNumberFormat="1" applyFill="1" applyBorder="1" applyAlignment="1">
      <alignment wrapText="1"/>
    </xf>
    <xf numFmtId="4" fontId="0" fillId="12" borderId="13" xfId="0" applyNumberFormat="1" applyFill="1" applyBorder="1" applyAlignment="1">
      <alignment wrapText="1"/>
    </xf>
    <xf numFmtId="0" fontId="22" fillId="6" borderId="0" xfId="0" applyFont="1" applyFill="1" applyAlignment="1">
      <alignment horizontal="center"/>
    </xf>
    <xf numFmtId="0" fontId="0" fillId="6" borderId="0" xfId="0" applyFill="1" applyAlignment="1">
      <alignment horizontal="center"/>
    </xf>
    <xf numFmtId="0" fontId="15" fillId="6" borderId="0" xfId="0" applyFont="1" applyFill="1" applyAlignment="1">
      <alignment horizontal="center" vertical="center" wrapText="1"/>
    </xf>
    <xf numFmtId="49" fontId="25" fillId="6" borderId="0" xfId="0" applyNumberFormat="1" applyFont="1" applyFill="1" applyAlignment="1">
      <alignment horizontal="center" vertical="center" wrapText="1"/>
    </xf>
    <xf numFmtId="0" fontId="25" fillId="6" borderId="0" xfId="0" applyFont="1" applyFill="1" applyAlignment="1">
      <alignment horizontal="center" vertical="center" wrapText="1"/>
    </xf>
    <xf numFmtId="14" fontId="25" fillId="0" borderId="13" xfId="0" applyNumberFormat="1" applyFont="1" applyBorder="1" applyAlignment="1">
      <alignment horizontal="left"/>
    </xf>
    <xf numFmtId="0" fontId="25" fillId="0" borderId="13" xfId="0" applyFont="1" applyBorder="1" applyAlignment="1">
      <alignment horizontal="left"/>
    </xf>
    <xf numFmtId="0" fontId="25" fillId="0" borderId="13" xfId="0" applyFont="1" applyBorder="1"/>
    <xf numFmtId="0" fontId="25" fillId="0" borderId="9" xfId="0" applyFont="1" applyBorder="1"/>
    <xf numFmtId="0" fontId="22" fillId="12" borderId="8" xfId="0" applyFont="1" applyFill="1" applyBorder="1" applyAlignment="1" applyProtection="1">
      <alignment horizontal="left"/>
      <protection locked="0"/>
    </xf>
    <xf numFmtId="49" fontId="22" fillId="12" borderId="8" xfId="0" applyNumberFormat="1" applyFont="1" applyFill="1" applyBorder="1" applyAlignment="1" applyProtection="1">
      <alignment horizontal="left"/>
      <protection locked="0"/>
    </xf>
    <xf numFmtId="0" fontId="22" fillId="12" borderId="8" xfId="0" applyFont="1" applyFill="1" applyBorder="1" applyProtection="1">
      <protection locked="0"/>
    </xf>
    <xf numFmtId="49" fontId="25" fillId="12" borderId="10" xfId="0" applyNumberFormat="1" applyFont="1" applyFill="1" applyBorder="1" applyAlignment="1" applyProtection="1">
      <alignment horizontal="left" vertical="center" wrapText="1"/>
      <protection locked="0"/>
    </xf>
    <xf numFmtId="49" fontId="25" fillId="12" borderId="13" xfId="0" applyNumberFormat="1" applyFont="1" applyFill="1" applyBorder="1" applyAlignment="1" applyProtection="1">
      <alignment horizontal="left" vertical="center" wrapText="1"/>
      <protection locked="0"/>
    </xf>
    <xf numFmtId="49" fontId="25" fillId="12" borderId="9" xfId="0" applyNumberFormat="1" applyFont="1" applyFill="1" applyBorder="1" applyAlignment="1" applyProtection="1">
      <alignment horizontal="left" vertical="center" wrapText="1"/>
      <protection locked="0"/>
    </xf>
    <xf numFmtId="14" fontId="22" fillId="12" borderId="13" xfId="0" applyNumberFormat="1" applyFont="1" applyFill="1" applyBorder="1" applyAlignment="1" applyProtection="1">
      <alignment horizontal="left"/>
      <protection locked="0"/>
    </xf>
    <xf numFmtId="14" fontId="22" fillId="0" borderId="13" xfId="0" applyNumberFormat="1" applyFont="1" applyBorder="1" applyAlignment="1" applyProtection="1">
      <alignment horizontal="left"/>
      <protection locked="0"/>
    </xf>
    <xf numFmtId="0" fontId="22" fillId="0" borderId="13" xfId="0" applyFont="1" applyBorder="1" applyAlignment="1" applyProtection="1">
      <alignment horizontal="left"/>
      <protection locked="0"/>
    </xf>
    <xf numFmtId="0" fontId="22" fillId="0" borderId="13" xfId="0" applyFont="1" applyBorder="1" applyProtection="1">
      <protection locked="0"/>
    </xf>
    <xf numFmtId="0" fontId="22" fillId="0" borderId="9" xfId="0" applyFont="1" applyBorder="1" applyProtection="1">
      <protection locked="0"/>
    </xf>
    <xf numFmtId="0" fontId="19" fillId="6" borderId="3" xfId="0" applyFont="1" applyFill="1" applyBorder="1" applyAlignment="1" applyProtection="1">
      <alignment horizontal="left" wrapText="1"/>
      <protection locked="0"/>
    </xf>
    <xf numFmtId="0" fontId="0" fillId="6" borderId="3" xfId="0" applyFill="1" applyBorder="1" applyAlignment="1" applyProtection="1">
      <alignment horizontal="left"/>
      <protection locked="0"/>
    </xf>
    <xf numFmtId="0" fontId="0" fillId="0" borderId="3" xfId="0" applyBorder="1" applyAlignment="1">
      <alignment horizontal="left"/>
    </xf>
    <xf numFmtId="1" fontId="25" fillId="12" borderId="8" xfId="0" applyNumberFormat="1" applyFont="1" applyFill="1" applyBorder="1" applyAlignment="1" applyProtection="1">
      <alignment horizontal="center"/>
      <protection locked="0"/>
    </xf>
    <xf numFmtId="4" fontId="0" fillId="12" borderId="10" xfId="0" applyNumberFormat="1" applyFill="1" applyBorder="1" applyAlignment="1" applyProtection="1">
      <alignment wrapText="1"/>
      <protection locked="0"/>
    </xf>
    <xf numFmtId="0" fontId="0" fillId="12" borderId="13" xfId="0" applyFill="1" applyBorder="1" applyAlignment="1">
      <alignment wrapText="1"/>
    </xf>
    <xf numFmtId="0" fontId="22" fillId="12" borderId="1" xfId="0" applyFont="1" applyFill="1" applyBorder="1"/>
    <xf numFmtId="0" fontId="0" fillId="12" borderId="1" xfId="0" applyFill="1" applyBorder="1"/>
    <xf numFmtId="0" fontId="0" fillId="12" borderId="12" xfId="0" applyFill="1" applyBorder="1"/>
    <xf numFmtId="4" fontId="22" fillId="12" borderId="11" xfId="0" applyNumberFormat="1" applyFont="1" applyFill="1" applyBorder="1" applyProtection="1">
      <protection locked="0"/>
    </xf>
    <xf numFmtId="4" fontId="22" fillId="12" borderId="13" xfId="0" applyNumberFormat="1" applyFont="1" applyFill="1" applyBorder="1" applyProtection="1">
      <protection locked="0"/>
    </xf>
    <xf numFmtId="166" fontId="0" fillId="3" borderId="13" xfId="0" applyNumberFormat="1" applyFill="1" applyBorder="1" applyAlignment="1">
      <alignment horizontal="left"/>
    </xf>
    <xf numFmtId="166" fontId="0" fillId="3" borderId="9" xfId="0" applyNumberFormat="1" applyFill="1" applyBorder="1" applyAlignment="1">
      <alignment horizontal="left"/>
    </xf>
    <xf numFmtId="0" fontId="22" fillId="3" borderId="13" xfId="0" applyFont="1" applyFill="1" applyBorder="1" applyAlignment="1">
      <alignment horizontal="left"/>
    </xf>
    <xf numFmtId="0" fontId="22" fillId="0" borderId="10" xfId="0" applyFont="1" applyBorder="1" applyAlignment="1" applyProtection="1">
      <alignment horizontal="left" wrapText="1"/>
      <protection locked="0"/>
    </xf>
    <xf numFmtId="0" fontId="22" fillId="0" borderId="13" xfId="0" applyFont="1" applyBorder="1" applyAlignment="1" applyProtection="1">
      <alignment horizontal="left" wrapText="1"/>
      <protection locked="0"/>
    </xf>
    <xf numFmtId="0" fontId="22" fillId="0" borderId="9" xfId="0" applyFont="1" applyBorder="1" applyAlignment="1" applyProtection="1">
      <alignment horizontal="left" wrapText="1"/>
      <protection locked="0"/>
    </xf>
    <xf numFmtId="0" fontId="22" fillId="0" borderId="11" xfId="0" applyFont="1" applyBorder="1"/>
    <xf numFmtId="0" fontId="22" fillId="0" borderId="1" xfId="0" applyFont="1" applyBorder="1"/>
    <xf numFmtId="0" fontId="22" fillId="0" borderId="12" xfId="0" applyFont="1" applyBorder="1"/>
    <xf numFmtId="0" fontId="27" fillId="2" borderId="11" xfId="0" applyFont="1" applyFill="1" applyBorder="1"/>
    <xf numFmtId="0" fontId="27" fillId="2" borderId="1" xfId="0" applyFont="1" applyFill="1" applyBorder="1"/>
    <xf numFmtId="0" fontId="22" fillId="12" borderId="10" xfId="0" applyFont="1" applyFill="1" applyBorder="1" applyAlignment="1" applyProtection="1">
      <alignment vertical="center"/>
      <protection locked="0"/>
    </xf>
    <xf numFmtId="0" fontId="0" fillId="12" borderId="13" xfId="0" applyFill="1" applyBorder="1" applyAlignment="1">
      <alignment vertical="center"/>
    </xf>
    <xf numFmtId="0" fontId="0" fillId="12" borderId="9" xfId="0" applyFill="1" applyBorder="1" applyAlignment="1">
      <alignment vertical="center"/>
    </xf>
    <xf numFmtId="0" fontId="19" fillId="5" borderId="13" xfId="0" applyFont="1" applyFill="1" applyBorder="1" applyAlignment="1">
      <alignment horizontal="left" vertical="center"/>
    </xf>
    <xf numFmtId="0" fontId="19" fillId="5" borderId="9" xfId="0" applyFont="1" applyFill="1" applyBorder="1" applyAlignment="1">
      <alignment horizontal="left" vertical="center"/>
    </xf>
    <xf numFmtId="0" fontId="22" fillId="14" borderId="13" xfId="0" applyFont="1" applyFill="1" applyBorder="1" applyAlignment="1">
      <alignment horizontal="left"/>
    </xf>
    <xf numFmtId="0" fontId="0" fillId="12" borderId="13" xfId="0" applyFill="1" applyBorder="1" applyAlignment="1">
      <alignment horizontal="left" wrapText="1"/>
    </xf>
    <xf numFmtId="0" fontId="0" fillId="12" borderId="9" xfId="0" applyFill="1" applyBorder="1" applyAlignment="1">
      <alignment horizontal="left" wrapText="1"/>
    </xf>
    <xf numFmtId="0" fontId="58" fillId="14" borderId="13" xfId="45" applyFill="1" applyBorder="1" applyAlignment="1">
      <alignment horizontal="left"/>
    </xf>
    <xf numFmtId="0" fontId="22" fillId="14" borderId="13" xfId="0" quotePrefix="1" applyFont="1" applyFill="1" applyBorder="1" applyAlignment="1">
      <alignment horizontal="left"/>
    </xf>
    <xf numFmtId="0" fontId="43"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22" fillId="12" borderId="13" xfId="0" quotePrefix="1" applyFont="1" applyFill="1" applyBorder="1" applyAlignment="1" applyProtection="1">
      <alignment horizontal="left"/>
      <protection locked="0"/>
    </xf>
    <xf numFmtId="4" fontId="0" fillId="12" borderId="13" xfId="0" applyNumberFormat="1" applyFill="1" applyBorder="1" applyAlignment="1" applyProtection="1">
      <alignment wrapText="1"/>
      <protection locked="0"/>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28" fillId="3" borderId="10" xfId="0" applyFont="1" applyFill="1" applyBorder="1"/>
    <xf numFmtId="0" fontId="28" fillId="3" borderId="13" xfId="0" applyFont="1" applyFill="1" applyBorder="1"/>
    <xf numFmtId="0" fontId="28" fillId="3" borderId="9" xfId="0" applyFont="1" applyFill="1" applyBorder="1"/>
    <xf numFmtId="10" fontId="25" fillId="0" borderId="10" xfId="0" applyNumberFormat="1" applyFont="1" applyBorder="1" applyAlignment="1">
      <alignment horizontal="right" wrapText="1"/>
    </xf>
    <xf numFmtId="10" fontId="25" fillId="0" borderId="13" xfId="0" applyNumberFormat="1" applyFont="1" applyBorder="1" applyAlignment="1">
      <alignment horizontal="right" wrapText="1"/>
    </xf>
    <xf numFmtId="0" fontId="25" fillId="0" borderId="9" xfId="0" applyFont="1" applyBorder="1" applyAlignment="1">
      <alignment wrapText="1"/>
    </xf>
    <xf numFmtId="2" fontId="11" fillId="5" borderId="20"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34" fillId="5" borderId="8" xfId="0" applyFont="1" applyFill="1" applyBorder="1" applyAlignment="1">
      <alignment horizontal="left" vertical="center" wrapText="1"/>
    </xf>
    <xf numFmtId="0" fontId="0" fillId="0" borderId="8" xfId="0" applyBorder="1" applyAlignment="1">
      <alignment horizontal="left" vertical="center" wrapText="1"/>
    </xf>
    <xf numFmtId="4" fontId="18" fillId="5" borderId="2" xfId="0" applyNumberFormat="1" applyFont="1" applyFill="1" applyBorder="1" applyAlignment="1">
      <alignment horizontal="left" vertical="top" wrapText="1"/>
    </xf>
    <xf numFmtId="4" fontId="18" fillId="5" borderId="3" xfId="0" applyNumberFormat="1" applyFont="1" applyFill="1" applyBorder="1" applyAlignment="1">
      <alignment horizontal="left" vertical="top" wrapText="1"/>
    </xf>
    <xf numFmtId="4" fontId="18" fillId="5" borderId="5" xfId="0" applyNumberFormat="1" applyFont="1" applyFill="1" applyBorder="1" applyAlignment="1">
      <alignment horizontal="left" vertical="top" wrapText="1"/>
    </xf>
    <xf numFmtId="4" fontId="16" fillId="0" borderId="10" xfId="0" applyNumberFormat="1" applyFont="1" applyBorder="1" applyAlignment="1" applyProtection="1">
      <alignment horizontal="left" vertical="top" wrapText="1"/>
      <protection locked="0"/>
    </xf>
    <xf numFmtId="4" fontId="16" fillId="0" borderId="13" xfId="0" applyNumberFormat="1" applyFont="1" applyBorder="1" applyAlignment="1" applyProtection="1">
      <alignment horizontal="left" vertical="top" wrapText="1"/>
      <protection locked="0"/>
    </xf>
    <xf numFmtId="4" fontId="16" fillId="0" borderId="9" xfId="0" applyNumberFormat="1" applyFont="1" applyBorder="1" applyAlignment="1" applyProtection="1">
      <alignment horizontal="left" vertical="top" wrapText="1"/>
      <protection locked="0"/>
    </xf>
    <xf numFmtId="4" fontId="18" fillId="5" borderId="10" xfId="0" applyNumberFormat="1" applyFont="1" applyFill="1" applyBorder="1" applyAlignment="1">
      <alignment horizontal="left" vertical="top" wrapText="1"/>
    </xf>
    <xf numFmtId="4" fontId="18" fillId="5" borderId="13" xfId="0" applyNumberFormat="1" applyFont="1" applyFill="1" applyBorder="1" applyAlignment="1">
      <alignment horizontal="left" vertical="top" wrapText="1"/>
    </xf>
    <xf numFmtId="4" fontId="18" fillId="5" borderId="9" xfId="0" applyNumberFormat="1" applyFont="1" applyFill="1"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22" fillId="6" borderId="23" xfId="0" applyFont="1" applyFill="1" applyBorder="1" applyAlignment="1" applyProtection="1">
      <alignment horizontal="center" vertical="center"/>
      <protection locked="0"/>
    </xf>
    <xf numFmtId="0" fontId="22" fillId="6" borderId="24" xfId="0" applyFont="1"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25" xfId="0" applyFill="1" applyBorder="1" applyProtection="1">
      <protection locked="0"/>
    </xf>
    <xf numFmtId="0" fontId="22" fillId="6" borderId="15" xfId="0" applyFont="1" applyFill="1" applyBorder="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22" fillId="6" borderId="26" xfId="0" applyFont="1" applyFill="1" applyBorder="1" applyProtection="1">
      <protection locked="0"/>
    </xf>
    <xf numFmtId="49" fontId="15" fillId="6" borderId="15" xfId="0" applyNumberFormat="1" applyFont="1" applyFill="1" applyBorder="1" applyAlignment="1" applyProtection="1">
      <alignment horizontal="center" vertical="center" wrapText="1"/>
      <protection locked="0"/>
    </xf>
    <xf numFmtId="49" fontId="15" fillId="6" borderId="0" xfId="0" applyNumberFormat="1" applyFont="1" applyFill="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0" fillId="6" borderId="26" xfId="0" applyFill="1" applyBorder="1" applyProtection="1">
      <protection locked="0"/>
    </xf>
    <xf numFmtId="0" fontId="25" fillId="6" borderId="0" xfId="0" applyFont="1" applyFill="1" applyAlignment="1" applyProtection="1">
      <alignment horizontal="right" wrapText="1"/>
      <protection locked="0"/>
    </xf>
    <xf numFmtId="0" fontId="0" fillId="6" borderId="0" xfId="0" applyFill="1" applyProtection="1">
      <protection locked="0"/>
    </xf>
    <xf numFmtId="2" fontId="11" fillId="7" borderId="20" xfId="0" applyNumberFormat="1" applyFont="1" applyFill="1" applyBorder="1" applyAlignment="1">
      <alignment horizontal="center" vertical="center" wrapText="1"/>
    </xf>
    <xf numFmtId="2" fontId="11" fillId="7" borderId="13" xfId="0" applyNumberFormat="1" applyFont="1" applyFill="1" applyBorder="1" applyAlignment="1">
      <alignment horizontal="center" vertical="center" wrapText="1"/>
    </xf>
    <xf numFmtId="0" fontId="0" fillId="7" borderId="13" xfId="0" applyFill="1" applyBorder="1" applyAlignment="1">
      <alignment horizontal="center" vertical="center" wrapText="1"/>
    </xf>
    <xf numFmtId="2" fontId="11" fillId="4" borderId="20"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11" fillId="5" borderId="2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34" fillId="5" borderId="18" xfId="0" applyFont="1" applyFill="1" applyBorder="1" applyAlignment="1">
      <alignment horizontal="left"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0" fontId="30" fillId="6" borderId="0" xfId="0" applyFont="1" applyFill="1" applyAlignment="1">
      <alignment horizontal="center" vertical="center" wrapText="1"/>
    </xf>
    <xf numFmtId="49" fontId="15" fillId="6" borderId="0" xfId="0" applyNumberFormat="1" applyFont="1" applyFill="1" applyAlignment="1">
      <alignment horizontal="center" vertical="center" wrapText="1"/>
    </xf>
    <xf numFmtId="0" fontId="25" fillId="5" borderId="2" xfId="37" applyFont="1" applyFill="1" applyBorder="1" applyAlignment="1" applyProtection="1">
      <alignment horizontal="left" vertical="top" wrapText="1"/>
      <protection locked="0"/>
    </xf>
    <xf numFmtId="0" fontId="22" fillId="5" borderId="3" xfId="0" applyFont="1"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5" borderId="5" xfId="0" applyFill="1" applyBorder="1" applyAlignment="1" applyProtection="1">
      <alignment horizontal="left" wrapText="1"/>
      <protection locked="0"/>
    </xf>
    <xf numFmtId="0" fontId="25" fillId="5" borderId="10" xfId="37" applyFont="1"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49" fontId="6" fillId="0" borderId="10" xfId="37" applyNumberFormat="1" applyBorder="1" applyAlignment="1" applyProtection="1">
      <alignment horizontal="left" vertical="top" wrapText="1"/>
      <protection locked="0"/>
    </xf>
    <xf numFmtId="49" fontId="6" fillId="0" borderId="13" xfId="0" applyNumberFormat="1" applyFont="1" applyBorder="1" applyAlignment="1" applyProtection="1">
      <alignment horizontal="left" vertical="top" wrapText="1"/>
      <protection locked="0"/>
    </xf>
    <xf numFmtId="49" fontId="6" fillId="0" borderId="9" xfId="0" applyNumberFormat="1" applyFont="1" applyBorder="1" applyAlignment="1" applyProtection="1">
      <alignment horizontal="left" vertical="top"/>
      <protection locked="0"/>
    </xf>
    <xf numFmtId="49" fontId="0" fillId="0" borderId="13" xfId="0" applyNumberFormat="1" applyBorder="1" applyAlignment="1" applyProtection="1">
      <alignment horizontal="left" vertical="top" wrapText="1"/>
      <protection locked="0"/>
    </xf>
    <xf numFmtId="49" fontId="0" fillId="0" borderId="9" xfId="0" applyNumberFormat="1" applyBorder="1" applyAlignment="1" applyProtection="1">
      <alignment horizontal="left" vertical="top"/>
      <protection locked="0"/>
    </xf>
    <xf numFmtId="0" fontId="33" fillId="5" borderId="11" xfId="37" applyFont="1" applyFill="1" applyBorder="1" applyAlignment="1" applyProtection="1">
      <alignment horizontal="left" vertical="top" wrapText="1"/>
      <protection locked="0"/>
    </xf>
    <xf numFmtId="0" fontId="31" fillId="5" borderId="1" xfId="0" applyFont="1" applyFill="1" applyBorder="1" applyAlignment="1" applyProtection="1">
      <alignment horizontal="left" vertical="top" wrapText="1"/>
      <protection locked="0"/>
    </xf>
    <xf numFmtId="0" fontId="31" fillId="5" borderId="12" xfId="0" applyFont="1" applyFill="1" applyBorder="1" applyAlignment="1" applyProtection="1">
      <alignment horizontal="left" vertical="top" wrapText="1"/>
      <protection locked="0"/>
    </xf>
    <xf numFmtId="0" fontId="33" fillId="5" borderId="4" xfId="37" applyFont="1" applyFill="1" applyBorder="1" applyAlignment="1" applyProtection="1">
      <alignment horizontal="left" vertical="top" wrapText="1"/>
      <protection locked="0"/>
    </xf>
    <xf numFmtId="0" fontId="31" fillId="5" borderId="0" xfId="0" applyFont="1" applyFill="1" applyAlignment="1" applyProtection="1">
      <alignment horizontal="left" vertical="top" wrapText="1"/>
      <protection locked="0"/>
    </xf>
    <xf numFmtId="0" fontId="31" fillId="5" borderId="6" xfId="0" applyFont="1" applyFill="1" applyBorder="1" applyAlignment="1" applyProtection="1">
      <alignment horizontal="left" vertical="top" wrapText="1"/>
      <protection locked="0"/>
    </xf>
    <xf numFmtId="0" fontId="56" fillId="9" borderId="0" xfId="0" applyFont="1" applyFill="1" applyAlignment="1" applyProtection="1">
      <alignment horizontal="left"/>
      <protection locked="0"/>
    </xf>
    <xf numFmtId="49" fontId="57" fillId="0" borderId="10" xfId="37" applyNumberFormat="1" applyFont="1" applyBorder="1" applyAlignment="1" applyProtection="1">
      <alignment horizontal="left" vertical="top" wrapText="1"/>
      <protection locked="0"/>
    </xf>
    <xf numFmtId="4" fontId="23" fillId="11" borderId="11" xfId="0" applyNumberFormat="1" applyFont="1" applyFill="1" applyBorder="1" applyAlignment="1">
      <alignment horizontal="left" vertical="center" wrapText="1"/>
    </xf>
    <xf numFmtId="0" fontId="0" fillId="11" borderId="2" xfId="0" applyFill="1" applyBorder="1" applyAlignment="1">
      <alignment horizontal="left" wrapText="1"/>
    </xf>
    <xf numFmtId="4" fontId="23" fillId="10" borderId="11" xfId="0" applyNumberFormat="1" applyFont="1" applyFill="1" applyBorder="1" applyAlignment="1">
      <alignment horizontal="left" vertical="center" wrapText="1"/>
    </xf>
    <xf numFmtId="0" fontId="0" fillId="10" borderId="2" xfId="0" applyFill="1" applyBorder="1" applyAlignment="1">
      <alignment horizontal="left" wrapText="1"/>
    </xf>
    <xf numFmtId="0" fontId="30" fillId="6" borderId="0" xfId="0" applyFont="1" applyFill="1" applyAlignment="1">
      <alignment horizontal="center" vertical="center"/>
    </xf>
    <xf numFmtId="4" fontId="23" fillId="5" borderId="11" xfId="0" applyNumberFormat="1" applyFont="1" applyFill="1" applyBorder="1" applyAlignment="1">
      <alignment horizontal="left" vertical="center" wrapText="1"/>
    </xf>
    <xf numFmtId="0" fontId="0" fillId="5" borderId="12" xfId="0" applyFill="1" applyBorder="1" applyAlignment="1">
      <alignment horizontal="left" vertical="center" wrapText="1"/>
    </xf>
    <xf numFmtId="0" fontId="29" fillId="5" borderId="3" xfId="0" applyFont="1" applyFill="1" applyBorder="1" applyAlignment="1">
      <alignment horizontal="center"/>
    </xf>
    <xf numFmtId="0" fontId="24" fillId="0" borderId="0" xfId="0" applyFont="1" applyProtection="1">
      <protection locked="0"/>
    </xf>
    <xf numFmtId="0" fontId="0" fillId="6" borderId="0" xfId="0" applyFill="1"/>
    <xf numFmtId="0" fontId="25" fillId="6" borderId="0" xfId="0" applyFont="1" applyFill="1" applyAlignment="1">
      <alignment horizontal="right" wrapText="1"/>
    </xf>
    <xf numFmtId="0" fontId="0" fillId="0" borderId="3" xfId="0" applyBorder="1"/>
  </cellXfs>
  <cellStyles count="46">
    <cellStyle name="Hüperlink" xfId="45" builtinId="8"/>
    <cellStyle name="Külastatud hüperlink" xfId="19" builtinId="9" hidden="1"/>
    <cellStyle name="Külastatud hüperlink" xfId="30" builtinId="9" hidden="1"/>
    <cellStyle name="Külastatud hüperlink" xfId="13" builtinId="9" hidden="1"/>
    <cellStyle name="Külastatud hüperlink" xfId="14" builtinId="9" hidden="1"/>
    <cellStyle name="Külastatud hüperlink" xfId="33" builtinId="9" hidden="1"/>
    <cellStyle name="Külastatud hüperlink" xfId="9" builtinId="9" hidden="1"/>
    <cellStyle name="Külastatud hüperlink" xfId="24" builtinId="9" hidden="1"/>
    <cellStyle name="Külastatud hüperlink" xfId="20" builtinId="9" hidden="1"/>
    <cellStyle name="Külastatud hüperlink" xfId="27" builtinId="9" hidden="1"/>
    <cellStyle name="Külastatud hüperlink" xfId="8" builtinId="9" hidden="1"/>
    <cellStyle name="Külastatud hüperlink" xfId="21" builtinId="9" hidden="1"/>
    <cellStyle name="Külastatud hüperlink" xfId="23" builtinId="9" hidden="1"/>
    <cellStyle name="Külastatud hüperlink" xfId="16" builtinId="9" hidden="1"/>
    <cellStyle name="Külastatud hüperlink" xfId="29" builtinId="9" hidden="1"/>
    <cellStyle name="Külastatud hüperlink" xfId="6" builtinId="9" hidden="1"/>
    <cellStyle name="Külastatud hüperlink" xfId="7" builtinId="9" hidden="1"/>
    <cellStyle name="Külastatud hüperlink" xfId="12" builtinId="9" hidden="1"/>
    <cellStyle name="Külastatud hüperlink" xfId="18" builtinId="9" hidden="1"/>
    <cellStyle name="Külastatud hüperlink" xfId="31" builtinId="9" hidden="1"/>
    <cellStyle name="Külastatud hüperlink" xfId="11" builtinId="9" hidden="1"/>
    <cellStyle name="Külastatud hüperlink" xfId="17" builtinId="9" hidden="1"/>
    <cellStyle name="Külastatud hüperlink" xfId="32" builtinId="9" hidden="1"/>
    <cellStyle name="Külastatud hüperlink" xfId="28" builtinId="9" hidden="1"/>
    <cellStyle name="Külastatud hüperlink" xfId="25" builtinId="9" hidden="1"/>
    <cellStyle name="Külastatud hüperlink" xfId="10" builtinId="9" hidden="1"/>
    <cellStyle name="Külastatud hüperlink" xfId="26" builtinId="9" hidden="1"/>
    <cellStyle name="Külastatud hüperlink" xfId="22" builtinId="9" hidden="1"/>
    <cellStyle name="Külastatud hüperlink" xfId="15" builtinId="9" hidden="1"/>
    <cellStyle name="Külastatud hüperlink" xfId="34" builtinId="9" hidden="1"/>
    <cellStyle name="Normaallaad" xfId="0" builtinId="0"/>
    <cellStyle name="Normaallaad 2" xfId="1" xr:uid="{00000000-0005-0000-0000-00001E000000}"/>
    <cellStyle name="Normaallaad 2 2" xfId="36" xr:uid="{00000000-0005-0000-0000-00001F000000}"/>
    <cellStyle name="Normaallaad 3" xfId="2" xr:uid="{00000000-0005-0000-0000-000020000000}"/>
    <cellStyle name="Normaallaad 4" xfId="35" xr:uid="{00000000-0005-0000-0000-000021000000}"/>
    <cellStyle name="Normaallaad 5" xfId="38" xr:uid="{00000000-0005-0000-0000-000022000000}"/>
    <cellStyle name="Normaallaad 6" xfId="39" xr:uid="{00000000-0005-0000-0000-000023000000}"/>
    <cellStyle name="Normaallaad 7" xfId="41" xr:uid="{00000000-0005-0000-0000-000024000000}"/>
    <cellStyle name="Normal 2" xfId="3" xr:uid="{00000000-0005-0000-0000-000026000000}"/>
    <cellStyle name="Normal 2 2" xfId="37" xr:uid="{00000000-0005-0000-0000-000027000000}"/>
    <cellStyle name="Normal 7 2" xfId="43" xr:uid="{00000000-0005-0000-0000-000028000000}"/>
    <cellStyle name="Protsent" xfId="4" builtinId="5"/>
    <cellStyle name="Protsent 2" xfId="5" xr:uid="{00000000-0005-0000-0000-00002A000000}"/>
    <cellStyle name="Protsent 3" xfId="40" xr:uid="{00000000-0005-0000-0000-00002B000000}"/>
    <cellStyle name="Selgitav tekst" xfId="44" builtinId="53"/>
    <cellStyle name="Standard 2" xfId="42" xr:uid="{00000000-0005-0000-0000-00002C000000}"/>
  </cellStyles>
  <dxfs count="5">
    <dxf>
      <font>
        <color rgb="FFFF0000"/>
      </font>
    </dxf>
    <dxf>
      <font>
        <color rgb="FFFF0000"/>
      </font>
    </dxf>
    <dxf>
      <font>
        <color rgb="FFFF0000"/>
      </font>
    </dxf>
    <dxf>
      <font>
        <color theme="1"/>
      </font>
    </dxf>
    <dxf>
      <font>
        <color rgb="FFFF0000"/>
      </font>
    </dxf>
  </dxfs>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janika.otsing@rtk.e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P77"/>
  <sheetViews>
    <sheetView showGridLines="0" showRuler="0" showWhiteSpace="0" view="pageLayout" topLeftCell="A62" zoomScale="120" zoomScaleNormal="100" zoomScalePageLayoutView="120" workbookViewId="0">
      <selection activeCell="B44" sqref="B44:I44"/>
    </sheetView>
  </sheetViews>
  <sheetFormatPr defaultColWidth="7.5703125" defaultRowHeight="12.75"/>
  <cols>
    <col min="1" max="1" width="45.85546875" customWidth="1"/>
    <col min="2" max="2" width="10.140625" style="11" customWidth="1"/>
    <col min="3" max="3" width="10.42578125" style="11" customWidth="1"/>
    <col min="4" max="4" width="7.5703125" style="11" customWidth="1"/>
    <col min="5" max="5" width="4.7109375" style="13" customWidth="1"/>
    <col min="6" max="7" width="7.5703125" style="14" customWidth="1"/>
    <col min="8" max="8" width="0.7109375" style="8" customWidth="1"/>
    <col min="9" max="9" width="12.42578125" style="8" customWidth="1"/>
    <col min="10" max="10" width="11.42578125" style="8" customWidth="1"/>
  </cols>
  <sheetData>
    <row r="1" spans="1:16">
      <c r="A1" s="288" t="s">
        <v>298</v>
      </c>
      <c r="B1" s="289"/>
      <c r="C1" s="289"/>
      <c r="D1" s="289"/>
      <c r="E1" s="289"/>
      <c r="F1" s="289"/>
      <c r="G1" s="289"/>
      <c r="H1" s="289"/>
      <c r="I1" s="289"/>
    </row>
    <row r="2" spans="1:16" ht="39" customHeight="1">
      <c r="A2" s="290" t="str">
        <f>CONCATENATE("Reimbursement Request ","No. ",B11)</f>
        <v>Reimbursement Request No. 1</v>
      </c>
      <c r="B2" s="290"/>
      <c r="C2" s="290"/>
      <c r="D2" s="290"/>
      <c r="E2" s="290"/>
      <c r="F2" s="290"/>
      <c r="G2" s="290"/>
      <c r="H2" s="290"/>
      <c r="I2" s="290"/>
    </row>
    <row r="3" spans="1:16" ht="18.75" customHeight="1">
      <c r="A3" s="291" t="str">
        <f>B6</f>
        <v>Bio-Diversity Programme</v>
      </c>
      <c r="B3" s="292"/>
      <c r="C3" s="292"/>
      <c r="D3" s="292"/>
      <c r="E3" s="292"/>
      <c r="F3" s="292"/>
      <c r="G3" s="292"/>
      <c r="H3" s="292"/>
      <c r="I3" s="292"/>
    </row>
    <row r="4" spans="1:16" ht="21" customHeight="1">
      <c r="A4" s="220" t="s">
        <v>0</v>
      </c>
      <c r="B4" s="45"/>
      <c r="C4" s="45"/>
      <c r="D4" s="45"/>
      <c r="E4" s="45"/>
      <c r="F4" s="308" t="s">
        <v>1</v>
      </c>
      <c r="G4" s="309"/>
      <c r="H4" s="310"/>
      <c r="I4" s="310"/>
    </row>
    <row r="5" spans="1:16" ht="22.7" customHeight="1">
      <c r="A5" s="274" t="s">
        <v>2</v>
      </c>
      <c r="B5" s="275"/>
      <c r="C5" s="275"/>
      <c r="D5" s="275"/>
      <c r="E5" s="275"/>
      <c r="F5" s="275"/>
      <c r="G5" s="275"/>
      <c r="H5" s="275"/>
      <c r="I5" s="276"/>
    </row>
    <row r="6" spans="1:16" ht="28.9" customHeight="1">
      <c r="A6" s="93" t="s">
        <v>3</v>
      </c>
      <c r="B6" s="300" t="s">
        <v>4</v>
      </c>
      <c r="C6" s="301"/>
      <c r="D6" s="301"/>
      <c r="E6" s="301"/>
      <c r="F6" s="301"/>
      <c r="G6" s="301"/>
      <c r="H6" s="301"/>
      <c r="I6" s="302"/>
    </row>
    <row r="7" spans="1:16" ht="14.25" customHeight="1">
      <c r="A7" s="94" t="s">
        <v>5</v>
      </c>
      <c r="B7" s="298"/>
      <c r="C7" s="298"/>
      <c r="D7" s="298"/>
      <c r="E7" s="298"/>
      <c r="F7" s="297" t="s">
        <v>6</v>
      </c>
      <c r="G7" s="297"/>
      <c r="H7" s="297"/>
      <c r="I7" s="297"/>
    </row>
    <row r="8" spans="1:16" s="9" customFormat="1" ht="14.25" customHeight="1">
      <c r="A8" s="95" t="s">
        <v>7</v>
      </c>
      <c r="B8" s="92" t="s">
        <v>8</v>
      </c>
      <c r="C8" s="303">
        <v>45413</v>
      </c>
      <c r="D8" s="270"/>
      <c r="E8" s="89" t="s">
        <v>9</v>
      </c>
      <c r="F8" s="304">
        <v>46996</v>
      </c>
      <c r="G8" s="305"/>
      <c r="H8" s="306"/>
      <c r="I8" s="307"/>
      <c r="J8" s="40"/>
    </row>
    <row r="9" spans="1:16" ht="14.25" customHeight="1">
      <c r="A9" s="96" t="s">
        <v>10</v>
      </c>
      <c r="B9" s="299"/>
      <c r="C9" s="299"/>
      <c r="D9" s="299"/>
      <c r="E9" s="299"/>
      <c r="F9" s="299"/>
      <c r="G9" s="299"/>
      <c r="H9" s="299"/>
      <c r="I9" s="299"/>
    </row>
    <row r="10" spans="1:16" s="12" customFormat="1" ht="14.25" customHeight="1">
      <c r="A10" s="97" t="s">
        <v>11</v>
      </c>
      <c r="B10" s="91" t="s">
        <v>8</v>
      </c>
      <c r="C10" s="293">
        <f>_xlfn.XLOOKUP(CONCATENATE(B11,"c"),'Financial Progress'!A5:CY5,'Financial Progress'!A6:CY6)</f>
        <v>45413</v>
      </c>
      <c r="D10" s="294"/>
      <c r="E10" s="90" t="s">
        <v>9</v>
      </c>
      <c r="F10" s="293">
        <f>_xlfn.XLOOKUP(CONCATENATE(B11,"d"),'Financial Progress'!A5:CY5,'Financial Progress'!A6:CY6)</f>
        <v>45838</v>
      </c>
      <c r="G10" s="294"/>
      <c r="H10" s="295"/>
      <c r="I10" s="296"/>
    </row>
    <row r="11" spans="1:16" ht="14.25" customHeight="1">
      <c r="A11" s="133" t="s">
        <v>12</v>
      </c>
      <c r="B11" s="311">
        <v>1</v>
      </c>
      <c r="C11" s="311"/>
      <c r="D11" s="311"/>
      <c r="E11" s="311"/>
      <c r="F11" s="311"/>
      <c r="G11" s="311"/>
      <c r="H11" s="311"/>
      <c r="I11" s="311"/>
    </row>
    <row r="12" spans="1:16" ht="15" customHeight="1">
      <c r="A12" s="94" t="s">
        <v>13</v>
      </c>
      <c r="B12" s="282">
        <f>'Financial Progress'!C71</f>
        <v>8447107</v>
      </c>
      <c r="C12" s="283"/>
      <c r="D12" s="283"/>
      <c r="E12" s="179" t="s">
        <v>14</v>
      </c>
      <c r="F12" s="98"/>
      <c r="G12" s="99"/>
      <c r="H12" s="99"/>
      <c r="I12" s="100"/>
      <c r="J12" s="10"/>
      <c r="K12" s="10"/>
      <c r="L12" s="10"/>
      <c r="M12" s="10"/>
      <c r="N12" s="10"/>
      <c r="O12" s="10"/>
      <c r="P12" s="11"/>
    </row>
    <row r="13" spans="1:16" ht="14.25" customHeight="1">
      <c r="A13" s="94" t="s">
        <v>15</v>
      </c>
      <c r="B13" s="317">
        <v>6930000</v>
      </c>
      <c r="C13" s="318"/>
      <c r="D13" s="134" t="s">
        <v>16</v>
      </c>
      <c r="E13" s="280"/>
      <c r="F13" s="281"/>
      <c r="G13" s="281"/>
      <c r="H13" s="281"/>
      <c r="I13" s="170"/>
    </row>
    <row r="14" spans="1:16" ht="14.25" customHeight="1">
      <c r="A14" s="101" t="s">
        <v>17</v>
      </c>
      <c r="B14" s="219" t="s">
        <v>18</v>
      </c>
      <c r="C14" s="216"/>
      <c r="D14" s="217">
        <f>'Financial Progress'!E71*'Financial Progress'!C9/'Financial Progress'!C71</f>
        <v>0.8499999996034181</v>
      </c>
      <c r="E14" s="257" t="s">
        <v>19</v>
      </c>
      <c r="F14" s="258"/>
      <c r="G14" s="258"/>
      <c r="H14" s="218"/>
      <c r="I14" s="210">
        <f>'Financial Progress'!BN71/'Financial Progress'!BM71</f>
        <v>0.85000000970348377</v>
      </c>
    </row>
    <row r="15" spans="1:16" ht="14.25" customHeight="1">
      <c r="A15" s="101" t="s">
        <v>20</v>
      </c>
      <c r="B15" s="180" t="s">
        <v>21</v>
      </c>
      <c r="C15" s="319">
        <f>_xlfn.XLOOKUP(CONCATENATE(B11,"a"),'Financial Progress'!A5:BI5,'Financial Progress'!A9:BI9)</f>
        <v>1</v>
      </c>
      <c r="D15" s="320"/>
      <c r="E15" s="321" t="s">
        <v>22</v>
      </c>
      <c r="F15" s="321"/>
      <c r="G15" s="321"/>
      <c r="H15" s="321"/>
      <c r="I15" s="181"/>
    </row>
    <row r="16" spans="1:16" ht="21.2" customHeight="1">
      <c r="A16" s="67"/>
      <c r="B16" s="68"/>
      <c r="E16" s="11"/>
      <c r="F16" s="11"/>
      <c r="G16" s="11"/>
      <c r="H16" s="11"/>
      <c r="I16" s="69"/>
    </row>
    <row r="17" spans="1:10" ht="14.25" customHeight="1">
      <c r="A17" s="274" t="s">
        <v>23</v>
      </c>
      <c r="B17" s="333"/>
      <c r="C17" s="333"/>
      <c r="D17" s="333"/>
      <c r="E17" s="333"/>
      <c r="F17" s="333"/>
      <c r="G17" s="333"/>
      <c r="H17" s="333"/>
      <c r="I17" s="334"/>
    </row>
    <row r="18" spans="1:10" s="9" customFormat="1" ht="14.25" customHeight="1">
      <c r="A18" s="70" t="s">
        <v>24</v>
      </c>
      <c r="B18" s="255">
        <f>_xlfn.XLOOKUP(CONCATENATE(B11,"a"),'Financial Progress'!A5:CY5,'Financial Progress'!A71:CY71)</f>
        <v>669862.51</v>
      </c>
      <c r="C18" s="256"/>
      <c r="D18" s="256"/>
      <c r="E18" s="71" t="str">
        <f>E12</f>
        <v>EUR</v>
      </c>
      <c r="F18" s="255">
        <f>_xlfn.XLOOKUP(CONCATENATE(B11,"b"),'Financial Progress'!A5:CY5,'Financial Progress'!A71:CY71)</f>
        <v>669862.51</v>
      </c>
      <c r="G18" s="256"/>
      <c r="H18" s="256"/>
      <c r="I18" s="72" t="s">
        <v>16</v>
      </c>
      <c r="J18" s="40"/>
    </row>
    <row r="19" spans="1:10" ht="14.25" customHeight="1">
      <c r="A19" s="73" t="s">
        <v>25</v>
      </c>
      <c r="B19" s="262">
        <f>ROUND(F19*C15,2)</f>
        <v>100479.37</v>
      </c>
      <c r="C19" s="263"/>
      <c r="D19" s="263"/>
      <c r="E19" s="71" t="str">
        <f>E12</f>
        <v>EUR</v>
      </c>
      <c r="F19" s="262">
        <f>_xlfn.XLOOKUP(CONCATENATE(B11,"c"),'Financial Progress'!A5:CY5,'Financial Progress'!A71:CY71)</f>
        <v>100479.37000000004</v>
      </c>
      <c r="G19" s="263"/>
      <c r="H19" s="263"/>
      <c r="I19" s="72" t="s">
        <v>16</v>
      </c>
    </row>
    <row r="20" spans="1:10" ht="14.25" customHeight="1">
      <c r="A20" s="73" t="s">
        <v>26</v>
      </c>
      <c r="B20" s="312">
        <v>0</v>
      </c>
      <c r="C20" s="313"/>
      <c r="D20" s="313"/>
      <c r="E20" s="118" t="str">
        <f>E12</f>
        <v>EUR</v>
      </c>
      <c r="F20" s="286">
        <v>0</v>
      </c>
      <c r="G20" s="287"/>
      <c r="H20" s="287"/>
      <c r="I20" s="72" t="s">
        <v>16</v>
      </c>
    </row>
    <row r="21" spans="1:10" s="39" customFormat="1" ht="14.25" customHeight="1">
      <c r="A21" s="74" t="s">
        <v>27</v>
      </c>
      <c r="B21" s="284">
        <f>B18-B19-B20</f>
        <v>569383.14</v>
      </c>
      <c r="C21" s="285"/>
      <c r="D21" s="285"/>
      <c r="E21" s="75" t="str">
        <f>E12</f>
        <v>EUR</v>
      </c>
      <c r="F21" s="284">
        <f>_xlfn.XLOOKUP(CONCATENATE(B11,"d"),'Financial Progress'!A5:CY5,'Financial Progress'!A71:CY71)-F20</f>
        <v>569383.14</v>
      </c>
      <c r="G21" s="285"/>
      <c r="H21" s="285"/>
      <c r="I21" s="76" t="s">
        <v>16</v>
      </c>
      <c r="J21" s="38"/>
    </row>
    <row r="22" spans="1:10" ht="21.2" customHeight="1">
      <c r="A22" s="67"/>
      <c r="B22" s="68"/>
      <c r="E22" s="11"/>
      <c r="F22" s="11"/>
      <c r="G22" s="11"/>
      <c r="H22" s="11"/>
      <c r="I22" s="69"/>
    </row>
    <row r="23" spans="1:10" ht="15.75">
      <c r="A23" s="274" t="s">
        <v>28</v>
      </c>
      <c r="B23" s="275"/>
      <c r="C23" s="275"/>
      <c r="D23" s="275"/>
      <c r="E23" s="275"/>
      <c r="F23" s="275"/>
      <c r="G23" s="275"/>
      <c r="H23" s="275"/>
      <c r="I23" s="276"/>
    </row>
    <row r="24" spans="1:10">
      <c r="A24" s="70" t="s">
        <v>29</v>
      </c>
      <c r="B24" s="262">
        <f>B13</f>
        <v>6930000</v>
      </c>
      <c r="C24" s="263"/>
      <c r="D24" s="263"/>
      <c r="E24" s="72" t="s">
        <v>16</v>
      </c>
      <c r="F24" s="259">
        <v>1</v>
      </c>
      <c r="G24" s="260"/>
      <c r="H24" s="260"/>
      <c r="I24" s="261"/>
    </row>
    <row r="25" spans="1:10">
      <c r="A25" s="73" t="s">
        <v>30</v>
      </c>
      <c r="B25" s="312">
        <v>0</v>
      </c>
      <c r="C25" s="344"/>
      <c r="D25" s="344"/>
      <c r="E25" s="72" t="s">
        <v>16</v>
      </c>
      <c r="F25" s="259">
        <f>ROUND(B25/$B$24,4)</f>
        <v>0</v>
      </c>
      <c r="G25" s="260"/>
      <c r="H25" s="260"/>
      <c r="I25" s="261"/>
    </row>
    <row r="26" spans="1:10">
      <c r="A26" s="73" t="s">
        <v>31</v>
      </c>
      <c r="B26" s="272">
        <f>B24-B25</f>
        <v>6930000</v>
      </c>
      <c r="C26" s="273"/>
      <c r="D26" s="273"/>
      <c r="E26" s="77" t="s">
        <v>16</v>
      </c>
      <c r="F26" s="259">
        <f>ROUND(B26/$B$24,4)</f>
        <v>1</v>
      </c>
      <c r="G26" s="260"/>
      <c r="H26" s="260"/>
      <c r="I26" s="261"/>
    </row>
    <row r="27" spans="1:10">
      <c r="A27" s="78" t="s">
        <v>32</v>
      </c>
      <c r="B27" s="272">
        <f>F21</f>
        <v>569383.14</v>
      </c>
      <c r="C27" s="273"/>
      <c r="D27" s="273"/>
      <c r="E27" s="77" t="s">
        <v>16</v>
      </c>
      <c r="F27" s="259">
        <f>ROUND(B27/$B$24,4)</f>
        <v>8.2199999999999995E-2</v>
      </c>
      <c r="G27" s="260"/>
      <c r="H27" s="260"/>
      <c r="I27" s="261"/>
    </row>
    <row r="28" spans="1:10" ht="14.25" customHeight="1">
      <c r="A28" s="74" t="s">
        <v>33</v>
      </c>
      <c r="B28" s="284">
        <f>B26-B27</f>
        <v>6360616.8600000003</v>
      </c>
      <c r="C28" s="285"/>
      <c r="D28" s="285"/>
      <c r="E28" s="76" t="s">
        <v>16</v>
      </c>
      <c r="F28" s="351">
        <f>B28/$B$24</f>
        <v>0.91783793073593078</v>
      </c>
      <c r="G28" s="352"/>
      <c r="H28" s="352"/>
      <c r="I28" s="353"/>
    </row>
    <row r="29" spans="1:10" ht="37.5" hidden="1" customHeight="1">
      <c r="A29" s="79"/>
      <c r="B29" s="80"/>
      <c r="C29" s="80"/>
      <c r="D29" s="80"/>
      <c r="E29" s="79"/>
      <c r="F29" s="81"/>
      <c r="G29" s="81"/>
      <c r="H29" s="81"/>
      <c r="I29" s="81"/>
    </row>
    <row r="30" spans="1:10" ht="21.2" customHeight="1">
      <c r="A30" s="67"/>
      <c r="B30" s="68"/>
      <c r="E30" s="11"/>
      <c r="F30" s="11"/>
      <c r="G30" s="11"/>
      <c r="H30" s="11"/>
      <c r="I30" s="69"/>
    </row>
    <row r="31" spans="1:10" ht="15.75">
      <c r="A31" s="274" t="s">
        <v>34</v>
      </c>
      <c r="B31" s="275"/>
      <c r="C31" s="275"/>
      <c r="D31" s="275"/>
      <c r="E31" s="275"/>
      <c r="F31" s="275"/>
      <c r="G31" s="275"/>
      <c r="H31" s="275"/>
      <c r="I31" s="276"/>
    </row>
    <row r="32" spans="1:10" ht="16.5" customHeight="1">
      <c r="A32" s="328" t="s">
        <v>35</v>
      </c>
      <c r="B32" s="329"/>
      <c r="C32" s="253"/>
      <c r="D32" s="253"/>
      <c r="E32" s="253"/>
      <c r="F32" s="253"/>
      <c r="G32" s="253"/>
      <c r="H32" s="253"/>
      <c r="I32" s="254"/>
    </row>
    <row r="33" spans="1:10">
      <c r="A33" s="119" t="s">
        <v>36</v>
      </c>
      <c r="B33" s="271"/>
      <c r="C33" s="271"/>
      <c r="D33" s="271"/>
      <c r="E33" s="297"/>
      <c r="F33" s="297"/>
      <c r="G33" s="297"/>
      <c r="H33" s="297"/>
      <c r="I33" s="297"/>
      <c r="J33"/>
    </row>
    <row r="34" spans="1:10">
      <c r="A34" s="120" t="s">
        <v>37</v>
      </c>
      <c r="B34" s="270"/>
      <c r="C34" s="270"/>
      <c r="D34" s="270"/>
      <c r="E34" s="270"/>
      <c r="F34" s="270"/>
      <c r="G34" s="270"/>
      <c r="H34" s="270"/>
      <c r="I34" s="271"/>
      <c r="J34"/>
    </row>
    <row r="35" spans="1:10" ht="12.75" customHeight="1">
      <c r="A35" s="277"/>
      <c r="B35" s="278"/>
      <c r="C35" s="278"/>
      <c r="D35" s="278"/>
      <c r="E35" s="278"/>
      <c r="F35" s="278"/>
      <c r="G35" s="278"/>
      <c r="H35" s="278"/>
      <c r="I35" s="279"/>
      <c r="J35"/>
    </row>
    <row r="36" spans="1:10" ht="14.25" customHeight="1">
      <c r="A36" s="121" t="s">
        <v>38</v>
      </c>
      <c r="B36" s="270"/>
      <c r="C36" s="270"/>
      <c r="D36" s="270"/>
      <c r="E36" s="270"/>
      <c r="F36" s="270"/>
      <c r="G36" s="270"/>
      <c r="H36" s="270"/>
      <c r="I36" s="271"/>
      <c r="J36"/>
    </row>
    <row r="37" spans="1:10" ht="14.25" customHeight="1">
      <c r="A37" s="121" t="s">
        <v>39</v>
      </c>
      <c r="B37" s="270"/>
      <c r="C37" s="270"/>
      <c r="D37" s="270"/>
      <c r="E37" s="270"/>
      <c r="F37" s="270"/>
      <c r="G37" s="270"/>
      <c r="H37" s="270"/>
      <c r="I37" s="271"/>
      <c r="J37"/>
    </row>
    <row r="38" spans="1:10" ht="14.25" customHeight="1">
      <c r="A38" s="121" t="s">
        <v>40</v>
      </c>
      <c r="B38" s="270"/>
      <c r="C38" s="270"/>
      <c r="D38" s="270"/>
      <c r="E38" s="270"/>
      <c r="F38" s="270"/>
      <c r="G38" s="270"/>
      <c r="H38" s="270"/>
      <c r="I38" s="271"/>
      <c r="J38"/>
    </row>
    <row r="39" spans="1:10" ht="14.25" customHeight="1">
      <c r="A39" s="121" t="s">
        <v>41</v>
      </c>
      <c r="B39" s="270"/>
      <c r="C39" s="270"/>
      <c r="D39" s="270"/>
      <c r="E39" s="270"/>
      <c r="F39" s="270"/>
      <c r="G39" s="270"/>
      <c r="H39" s="270"/>
      <c r="I39" s="271"/>
      <c r="J39"/>
    </row>
    <row r="40" spans="1:10" ht="14.25" customHeight="1">
      <c r="A40" s="322"/>
      <c r="B40" s="323"/>
      <c r="C40" s="323"/>
      <c r="D40" s="323"/>
      <c r="E40" s="323"/>
      <c r="F40" s="323"/>
      <c r="G40" s="323"/>
      <c r="H40" s="323"/>
      <c r="I40" s="324"/>
      <c r="J40"/>
    </row>
    <row r="41" spans="1:10" ht="15" customHeight="1">
      <c r="A41" s="325" t="s">
        <v>42</v>
      </c>
      <c r="B41" s="326"/>
      <c r="C41" s="326"/>
      <c r="D41" s="326"/>
      <c r="E41" s="326"/>
      <c r="F41" s="326"/>
      <c r="G41" s="326"/>
      <c r="H41" s="326"/>
      <c r="I41" s="327"/>
      <c r="J41"/>
    </row>
    <row r="42" spans="1:10" ht="115.5" customHeight="1">
      <c r="A42" s="264" t="s">
        <v>43</v>
      </c>
      <c r="B42" s="265"/>
      <c r="C42" s="265"/>
      <c r="D42" s="265"/>
      <c r="E42" s="265"/>
      <c r="F42" s="265"/>
      <c r="G42" s="265"/>
      <c r="H42" s="265"/>
      <c r="I42" s="266"/>
      <c r="J42"/>
    </row>
    <row r="43" spans="1:10" ht="14.25" customHeight="1">
      <c r="A43" s="182" t="s">
        <v>44</v>
      </c>
      <c r="B43" s="122" t="s">
        <v>45</v>
      </c>
      <c r="C43" s="267" t="s">
        <v>46</v>
      </c>
      <c r="D43" s="268"/>
      <c r="E43" s="268"/>
      <c r="F43" s="268"/>
      <c r="G43" s="268"/>
      <c r="H43" s="268"/>
      <c r="I43" s="269"/>
      <c r="J43"/>
    </row>
    <row r="44" spans="1:10" ht="50.25" customHeight="1">
      <c r="A44" s="123" t="s">
        <v>47</v>
      </c>
      <c r="B44" s="330" t="s">
        <v>308</v>
      </c>
      <c r="C44" s="331"/>
      <c r="D44" s="331"/>
      <c r="E44" s="331"/>
      <c r="F44" s="331"/>
      <c r="G44" s="331"/>
      <c r="H44" s="331"/>
      <c r="I44" s="332"/>
      <c r="J44"/>
    </row>
    <row r="45" spans="1:10" ht="17.25" customHeight="1">
      <c r="A45" s="252" t="s">
        <v>48</v>
      </c>
      <c r="B45" s="253"/>
      <c r="C45" s="253"/>
      <c r="D45" s="253"/>
      <c r="E45" s="253"/>
      <c r="F45" s="253"/>
      <c r="G45" s="253"/>
      <c r="H45" s="253"/>
      <c r="I45" s="254"/>
      <c r="J45"/>
    </row>
    <row r="46" spans="1:10" ht="32.450000000000003" customHeight="1">
      <c r="A46" s="119" t="s">
        <v>49</v>
      </c>
      <c r="B46" s="271" t="s">
        <v>300</v>
      </c>
      <c r="C46" s="271"/>
      <c r="D46" s="271"/>
      <c r="E46" s="297"/>
      <c r="F46" s="297"/>
      <c r="G46" s="297"/>
      <c r="H46" s="297"/>
      <c r="I46" s="297"/>
      <c r="J46"/>
    </row>
    <row r="47" spans="1:10" ht="15" customHeight="1">
      <c r="A47" s="120" t="s">
        <v>50</v>
      </c>
      <c r="B47" s="270" t="s">
        <v>301</v>
      </c>
      <c r="C47" s="270"/>
      <c r="D47" s="270"/>
      <c r="E47" s="270"/>
      <c r="F47" s="270"/>
      <c r="G47" s="270"/>
      <c r="H47" s="270"/>
      <c r="I47" s="271"/>
      <c r="J47"/>
    </row>
    <row r="48" spans="1:10" ht="16.149999999999999" customHeight="1">
      <c r="A48" s="277"/>
      <c r="B48" s="278"/>
      <c r="C48" s="278"/>
      <c r="D48" s="278"/>
      <c r="E48" s="278"/>
      <c r="F48" s="278"/>
      <c r="G48" s="278"/>
      <c r="H48" s="278"/>
      <c r="I48" s="279"/>
      <c r="J48"/>
    </row>
    <row r="49" spans="1:10" ht="16.5" customHeight="1">
      <c r="A49" s="121" t="s">
        <v>51</v>
      </c>
      <c r="B49" s="270" t="s">
        <v>302</v>
      </c>
      <c r="C49" s="270"/>
      <c r="D49" s="270"/>
      <c r="E49" s="270"/>
      <c r="F49" s="270"/>
      <c r="G49" s="270"/>
      <c r="H49" s="270"/>
      <c r="I49" s="271"/>
      <c r="J49"/>
    </row>
    <row r="50" spans="1:10">
      <c r="A50" s="121" t="s">
        <v>45</v>
      </c>
      <c r="B50" s="270" t="s">
        <v>303</v>
      </c>
      <c r="C50" s="270"/>
      <c r="D50" s="270"/>
      <c r="E50" s="270"/>
      <c r="F50" s="270"/>
      <c r="G50" s="270"/>
      <c r="H50" s="270"/>
      <c r="I50" s="271"/>
      <c r="J50"/>
    </row>
    <row r="51" spans="1:10">
      <c r="A51" s="121" t="s">
        <v>52</v>
      </c>
      <c r="B51" s="270" t="s">
        <v>304</v>
      </c>
      <c r="C51" s="270"/>
      <c r="D51" s="270"/>
      <c r="E51" s="270"/>
      <c r="F51" s="270"/>
      <c r="G51" s="270"/>
      <c r="H51" s="270"/>
      <c r="I51" s="271"/>
      <c r="J51"/>
    </row>
    <row r="52" spans="1:10">
      <c r="A52" s="121" t="s">
        <v>53</v>
      </c>
      <c r="B52" s="343" t="s">
        <v>305</v>
      </c>
      <c r="C52" s="270"/>
      <c r="D52" s="270"/>
      <c r="E52" s="270"/>
      <c r="F52" s="270"/>
      <c r="G52" s="270"/>
      <c r="H52" s="270"/>
      <c r="I52" s="271"/>
      <c r="J52"/>
    </row>
    <row r="53" spans="1:10">
      <c r="A53" s="322"/>
      <c r="B53" s="323"/>
      <c r="C53" s="323"/>
      <c r="D53" s="323"/>
      <c r="E53" s="323"/>
      <c r="F53" s="323"/>
      <c r="G53" s="323"/>
      <c r="H53" s="323"/>
      <c r="I53" s="324"/>
      <c r="J53"/>
    </row>
    <row r="54" spans="1:10" ht="13.5" customHeight="1">
      <c r="A54" s="348" t="s">
        <v>54</v>
      </c>
      <c r="B54" s="349"/>
      <c r="C54" s="349"/>
      <c r="D54" s="349"/>
      <c r="E54" s="349"/>
      <c r="F54" s="349"/>
      <c r="G54" s="349"/>
      <c r="H54" s="349"/>
      <c r="I54" s="350"/>
      <c r="J54"/>
    </row>
    <row r="55" spans="1:10" ht="97.5" customHeight="1">
      <c r="A55" s="345" t="s">
        <v>319</v>
      </c>
      <c r="B55" s="346"/>
      <c r="C55" s="346"/>
      <c r="D55" s="346"/>
      <c r="E55" s="346"/>
      <c r="F55" s="346"/>
      <c r="G55" s="346"/>
      <c r="H55" s="346"/>
      <c r="I55" s="347"/>
      <c r="J55"/>
    </row>
    <row r="56" spans="1:10">
      <c r="A56" s="183" t="s">
        <v>306</v>
      </c>
      <c r="B56" s="82" t="s">
        <v>45</v>
      </c>
      <c r="C56" s="314" t="s">
        <v>307</v>
      </c>
      <c r="D56" s="315"/>
      <c r="E56" s="315"/>
      <c r="F56" s="315"/>
      <c r="G56" s="315"/>
      <c r="H56" s="315"/>
      <c r="I56" s="316"/>
      <c r="J56"/>
    </row>
    <row r="57" spans="1:10" ht="50.25" customHeight="1">
      <c r="A57" s="83" t="s">
        <v>55</v>
      </c>
      <c r="B57" s="330" t="s">
        <v>308</v>
      </c>
      <c r="C57" s="331"/>
      <c r="D57" s="331"/>
      <c r="E57" s="331"/>
      <c r="F57" s="331"/>
      <c r="G57" s="331"/>
      <c r="H57" s="331"/>
      <c r="I57" s="332"/>
      <c r="J57"/>
    </row>
    <row r="58" spans="1:10">
      <c r="A58" s="84" t="s">
        <v>56</v>
      </c>
      <c r="B58" s="85"/>
      <c r="C58" s="85"/>
      <c r="D58" s="85"/>
      <c r="E58" s="85"/>
      <c r="F58" s="85"/>
      <c r="G58" s="85"/>
      <c r="H58" s="85"/>
      <c r="I58" s="86"/>
      <c r="J58"/>
    </row>
    <row r="59" spans="1:10" ht="13.5" customHeight="1">
      <c r="A59" s="119" t="s">
        <v>57</v>
      </c>
      <c r="B59" s="335" t="s">
        <v>300</v>
      </c>
      <c r="C59" s="335"/>
      <c r="D59" s="335"/>
      <c r="E59" s="335"/>
      <c r="F59" s="335"/>
      <c r="G59" s="335"/>
      <c r="H59" s="335"/>
      <c r="I59" s="335"/>
      <c r="J59"/>
    </row>
    <row r="60" spans="1:10">
      <c r="A60" s="119" t="s">
        <v>58</v>
      </c>
      <c r="B60" s="335" t="s">
        <v>301</v>
      </c>
      <c r="C60" s="335"/>
      <c r="D60" s="335"/>
      <c r="E60" s="335"/>
      <c r="F60" s="335"/>
      <c r="G60" s="335"/>
      <c r="H60" s="335"/>
      <c r="I60" s="335"/>
      <c r="J60"/>
    </row>
    <row r="61" spans="1:10">
      <c r="A61" s="277"/>
      <c r="B61" s="336"/>
      <c r="C61" s="336"/>
      <c r="D61" s="336"/>
      <c r="E61" s="336"/>
      <c r="F61" s="336"/>
      <c r="G61" s="336"/>
      <c r="H61" s="336"/>
      <c r="I61" s="337"/>
      <c r="J61"/>
    </row>
    <row r="62" spans="1:10" ht="15.75" customHeight="1">
      <c r="A62" s="121" t="s">
        <v>59</v>
      </c>
      <c r="B62" s="335" t="s">
        <v>309</v>
      </c>
      <c r="C62" s="335"/>
      <c r="D62" s="335"/>
      <c r="E62" s="335"/>
      <c r="F62" s="335"/>
      <c r="G62" s="335"/>
      <c r="H62" s="335"/>
      <c r="I62" s="335"/>
      <c r="J62"/>
    </row>
    <row r="63" spans="1:10">
      <c r="A63" s="121" t="s">
        <v>60</v>
      </c>
      <c r="B63" s="335" t="s">
        <v>310</v>
      </c>
      <c r="C63" s="335"/>
      <c r="D63" s="335"/>
      <c r="E63" s="335"/>
      <c r="F63" s="335"/>
      <c r="G63" s="335"/>
      <c r="H63" s="335"/>
      <c r="I63" s="335"/>
    </row>
    <row r="64" spans="1:10" ht="14.25" customHeight="1">
      <c r="A64" s="121" t="s">
        <v>61</v>
      </c>
      <c r="B64" s="338" t="s">
        <v>311</v>
      </c>
      <c r="C64" s="338"/>
      <c r="D64" s="338"/>
      <c r="E64" s="338"/>
      <c r="F64" s="338"/>
      <c r="G64" s="338"/>
      <c r="H64" s="338"/>
      <c r="I64" s="338"/>
      <c r="J64"/>
    </row>
    <row r="65" spans="1:9">
      <c r="A65" s="121" t="s">
        <v>62</v>
      </c>
      <c r="B65" s="339" t="s">
        <v>312</v>
      </c>
      <c r="C65" s="335"/>
      <c r="D65" s="335"/>
      <c r="E65" s="335"/>
      <c r="F65" s="335"/>
      <c r="G65" s="335"/>
      <c r="H65" s="335"/>
      <c r="I65" s="335"/>
    </row>
    <row r="66" spans="1:9">
      <c r="A66" s="121"/>
      <c r="B66" s="124"/>
      <c r="C66" s="124"/>
      <c r="D66" s="124"/>
      <c r="E66" s="124"/>
      <c r="F66" s="124"/>
      <c r="G66" s="124"/>
      <c r="H66" s="124"/>
      <c r="I66" s="125"/>
    </row>
    <row r="67" spans="1:9">
      <c r="A67" s="66" t="s">
        <v>63</v>
      </c>
      <c r="B67" s="87"/>
      <c r="C67" s="87"/>
      <c r="D67" s="87"/>
      <c r="E67" s="87"/>
      <c r="F67" s="87"/>
      <c r="G67" s="87"/>
      <c r="H67" s="87"/>
      <c r="I67" s="88"/>
    </row>
    <row r="68" spans="1:9" ht="117.75" customHeight="1">
      <c r="A68" s="340" t="s">
        <v>64</v>
      </c>
      <c r="B68" s="341"/>
      <c r="C68" s="341"/>
      <c r="D68" s="341"/>
      <c r="E68" s="341"/>
      <c r="F68" s="341"/>
      <c r="G68" s="341"/>
      <c r="H68" s="341"/>
      <c r="I68" s="342"/>
    </row>
    <row r="69" spans="1:9">
      <c r="A69" s="250" t="s">
        <v>65</v>
      </c>
      <c r="B69" s="126"/>
      <c r="C69" s="126"/>
      <c r="D69" s="126"/>
      <c r="E69" s="126"/>
      <c r="F69" s="126"/>
      <c r="G69" s="126"/>
      <c r="H69" s="126"/>
      <c r="I69" s="127"/>
    </row>
    <row r="70" spans="1:9">
      <c r="A70" s="251" t="s">
        <v>313</v>
      </c>
      <c r="B70" s="128"/>
      <c r="C70" s="128"/>
      <c r="D70" s="128"/>
      <c r="E70" s="128"/>
      <c r="F70" s="128"/>
      <c r="G70" s="128"/>
      <c r="H70" s="128"/>
      <c r="I70" s="129"/>
    </row>
    <row r="71" spans="1:9">
      <c r="A71" s="251" t="s">
        <v>314</v>
      </c>
      <c r="B71" s="128"/>
      <c r="C71" s="128"/>
      <c r="D71" s="128"/>
      <c r="E71" s="128"/>
      <c r="F71" s="128"/>
      <c r="G71" s="128"/>
      <c r="H71" s="128"/>
      <c r="I71" s="129"/>
    </row>
    <row r="72" spans="1:9">
      <c r="A72" s="251" t="s">
        <v>315</v>
      </c>
      <c r="B72" s="128"/>
      <c r="C72" s="128"/>
      <c r="D72" s="128"/>
      <c r="E72" s="128"/>
      <c r="F72" s="128"/>
      <c r="G72" s="128"/>
      <c r="H72" s="128"/>
      <c r="I72" s="129"/>
    </row>
    <row r="73" spans="1:9">
      <c r="A73" s="251" t="s">
        <v>316</v>
      </c>
      <c r="B73" s="130"/>
      <c r="C73" s="130"/>
      <c r="D73" s="130"/>
      <c r="E73" s="128"/>
      <c r="F73" s="131"/>
      <c r="G73" s="131"/>
      <c r="H73" s="131"/>
      <c r="I73" s="132"/>
    </row>
    <row r="74" spans="1:9">
      <c r="A74" s="182" t="s">
        <v>317</v>
      </c>
      <c r="B74" s="122" t="s">
        <v>45</v>
      </c>
      <c r="C74" s="267" t="s">
        <v>318</v>
      </c>
      <c r="D74" s="268"/>
      <c r="E74" s="268"/>
      <c r="F74" s="268"/>
      <c r="G74" s="268"/>
      <c r="H74" s="268"/>
      <c r="I74" s="269"/>
    </row>
    <row r="75" spans="1:9" ht="50.25" customHeight="1">
      <c r="A75" s="123" t="s">
        <v>55</v>
      </c>
      <c r="B75" s="330" t="s">
        <v>308</v>
      </c>
      <c r="C75" s="331"/>
      <c r="D75" s="331"/>
      <c r="E75" s="331"/>
      <c r="F75" s="331"/>
      <c r="G75" s="331"/>
      <c r="H75" s="331"/>
      <c r="I75" s="332"/>
    </row>
    <row r="77" spans="1:9">
      <c r="B77"/>
      <c r="C77"/>
      <c r="D77"/>
      <c r="E77"/>
      <c r="F77"/>
      <c r="G77"/>
      <c r="H77"/>
      <c r="I77"/>
    </row>
  </sheetData>
  <dataConsolidate/>
  <customSheetViews>
    <customSheetView guid="{18716E43-88F1-44DC-AE73-ADDC61118D9F}" hiddenRows="1" hiddenColumns="1">
      <selection activeCell="D29" sqref="D29"/>
      <pageMargins left="0" right="0" top="0" bottom="0" header="0" footer="0"/>
      <pageSetup paperSize="9" fitToHeight="6" orientation="landscape"/>
      <headerFooter alignWithMargins="0"/>
    </customSheetView>
  </customSheetViews>
  <mergeCells count="77">
    <mergeCell ref="B34:I34"/>
    <mergeCell ref="B52:I52"/>
    <mergeCell ref="B25:D25"/>
    <mergeCell ref="A55:I55"/>
    <mergeCell ref="B57:I57"/>
    <mergeCell ref="B49:I49"/>
    <mergeCell ref="B50:I50"/>
    <mergeCell ref="A54:I54"/>
    <mergeCell ref="A53:I53"/>
    <mergeCell ref="B51:I51"/>
    <mergeCell ref="F25:I25"/>
    <mergeCell ref="B46:I46"/>
    <mergeCell ref="B47:I47"/>
    <mergeCell ref="A48:I48"/>
    <mergeCell ref="B28:D28"/>
    <mergeCell ref="F28:I28"/>
    <mergeCell ref="B75:I75"/>
    <mergeCell ref="B60:I60"/>
    <mergeCell ref="A61:I61"/>
    <mergeCell ref="B59:I59"/>
    <mergeCell ref="B62:I62"/>
    <mergeCell ref="B63:I63"/>
    <mergeCell ref="B64:I64"/>
    <mergeCell ref="B65:I65"/>
    <mergeCell ref="A68:I68"/>
    <mergeCell ref="C74:I74"/>
    <mergeCell ref="B11:I11"/>
    <mergeCell ref="B21:D21"/>
    <mergeCell ref="B20:D20"/>
    <mergeCell ref="C56:I56"/>
    <mergeCell ref="B13:C13"/>
    <mergeCell ref="C15:D15"/>
    <mergeCell ref="E15:H15"/>
    <mergeCell ref="B37:I37"/>
    <mergeCell ref="B38:I38"/>
    <mergeCell ref="B39:I39"/>
    <mergeCell ref="A40:I40"/>
    <mergeCell ref="A41:I41"/>
    <mergeCell ref="A32:I32"/>
    <mergeCell ref="B33:I33"/>
    <mergeCell ref="B44:I44"/>
    <mergeCell ref="A17:I17"/>
    <mergeCell ref="A1:I1"/>
    <mergeCell ref="A2:I2"/>
    <mergeCell ref="A3:I3"/>
    <mergeCell ref="F10:I10"/>
    <mergeCell ref="F7:I7"/>
    <mergeCell ref="B7:E7"/>
    <mergeCell ref="B9:I9"/>
    <mergeCell ref="C10:D10"/>
    <mergeCell ref="B6:I6"/>
    <mergeCell ref="A5:I5"/>
    <mergeCell ref="C8:D8"/>
    <mergeCell ref="F8:I8"/>
    <mergeCell ref="F4:I4"/>
    <mergeCell ref="F27:I27"/>
    <mergeCell ref="A31:I31"/>
    <mergeCell ref="E13:H13"/>
    <mergeCell ref="B12:D12"/>
    <mergeCell ref="F21:H21"/>
    <mergeCell ref="F20:H20"/>
    <mergeCell ref="A45:I45"/>
    <mergeCell ref="B18:D18"/>
    <mergeCell ref="E14:G14"/>
    <mergeCell ref="F26:I26"/>
    <mergeCell ref="F18:H18"/>
    <mergeCell ref="B24:D24"/>
    <mergeCell ref="F24:I24"/>
    <mergeCell ref="A42:I42"/>
    <mergeCell ref="C43:I43"/>
    <mergeCell ref="B36:I36"/>
    <mergeCell ref="B27:D27"/>
    <mergeCell ref="B26:D26"/>
    <mergeCell ref="B19:D19"/>
    <mergeCell ref="A23:I23"/>
    <mergeCell ref="A35:I35"/>
    <mergeCell ref="F19:H19"/>
  </mergeCells>
  <phoneticPr fontId="7" type="noConversion"/>
  <dataValidations xWindow="601" yWindow="609" count="14">
    <dataValidation type="list" allowBlank="1" showInputMessage="1" showErrorMessage="1" sqref="A45" xr:uid="{00000000-0002-0000-0100-000000000000}">
      <formula1>"National Coordination Unit, Intermediate Body"</formula1>
    </dataValidation>
    <dataValidation type="list" allowBlank="1" showInputMessage="1" showErrorMessage="1" prompt="Please select the local currency" sqref="E12" xr:uid="{00000000-0002-0000-0100-000002000000}">
      <formula1>"EUR, BGN, CZK, HUF,PLN,RON"</formula1>
    </dataValidation>
    <dataValidation type="list" allowBlank="1" showInputMessage="1" showErrorMessage="1" sqref="A32:I32" xr:uid="{00000000-0002-0000-0100-000004000000}">
      <formula1>"Executing Agency: Programme Operator, Executing Agency: Project Operator"</formula1>
    </dataValidation>
    <dataValidation type="list" allowBlank="1" showInputMessage="1" showErrorMessage="1" sqref="A54:I54" xr:uid="{00000000-0002-0000-0100-000005000000}">
      <formula1>"The National Coordination Unit hereby certifies, The Intermediate Body hereby certifies"</formula1>
    </dataValidation>
    <dataValidation allowBlank="1" showInputMessage="1" showErrorMessage="1" prompt="Insert identification code from Partner country (if available)" sqref="B7:E7" xr:uid="{00000000-0002-0000-0100-000006000000}"/>
    <dataValidation allowBlank="1" showInputMessage="1" showErrorMessage="1" prompt="Insert identification code from Switzerland (7F-… or UX-xx), as indicated in the decision letter / SMA. " sqref="F7:I7" xr:uid="{00000000-0002-0000-0100-000007000000}"/>
    <dataValidation allowBlank="1" showInputMessage="1" showErrorMessage="1" prompt="Value from sheet &quot;Financial Progress&quot;" sqref="B12:D12" xr:uid="{00000000-0002-0000-0100-000008000000}"/>
    <dataValidation allowBlank="1" showInputMessage="1" showErrorMessage="1" prompt="Value from sheet &quot;Financial Progress&quot;. Ensure that the correct Reimbursement Request No is selected above. " sqref="C15:D15" xr:uid="{00000000-0002-0000-0100-000009000000}"/>
    <dataValidation allowBlank="1" showInputMessage="1" showErrorMessage="1" prompt="as indicated in the Support Measure Agreement, Art. 2" sqref="C8:D8 F8:I8" xr:uid="{00000000-0002-0000-0100-00000A000000}"/>
    <dataValidation allowBlank="1" showInputMessage="1" showErrorMessage="1" prompt="please use the same name as in the Support Measure Proposal. " sqref="B6:I6" xr:uid="{00000000-0002-0000-0100-00000B000000}"/>
    <dataValidation allowBlank="1" showErrorMessage="1" prompt="Value from sheet &quot;Financial Progress&quot;. Ensure that the correct Reimbursement Request No is selected above. " sqref="B18:D18" xr:uid="{00000000-0002-0000-0100-00000D000000}"/>
    <dataValidation type="list" allowBlank="1" showInputMessage="1" showErrorMessage="1" sqref="F4:I4" xr:uid="{D91AA97E-3010-4D09-B0E7-79DC22E4092D}">
      <formula1>"Bulgaria,Croatia,Cyprus,Czech Republic,Estonia, Hungary, Latvia, Lithuania, Malta, Poland, Romania, Slovak Republic, Slovenia"</formula1>
    </dataValidation>
    <dataValidation type="list" allowBlank="1" showInputMessage="1" showErrorMessage="1" sqref="B15" xr:uid="{00000000-0002-0000-0100-000003000000}">
      <formula1>"CHF/EUR, CHF/BGN, CHF/CZK, CHF/HRK, CHF/HUF,CHF/PLN,CHF/RON"</formula1>
    </dataValidation>
    <dataValidation type="whole" allowBlank="1" showInputMessage="1" showErrorMessage="1" sqref="B11:I11" xr:uid="{9A205738-7188-4F91-A0C2-5B30DB1C5510}">
      <formula1>1</formula1>
      <formula2>14</formula2>
    </dataValidation>
  </dataValidations>
  <hyperlinks>
    <hyperlink ref="B64" r:id="rId1" display="mailto:janika.otsing@rtk.ee" xr:uid="{BBA47699-291A-4ADA-BAD9-59A859CDD3B3}"/>
  </hyperlinks>
  <pageMargins left="0.23622047244094491" right="0.23622047244094491" top="0.35433070866141736" bottom="0.35433070866141736" header="0.31496062992125984" footer="0.31496062992125984"/>
  <pageSetup paperSize="9" scale="85" fitToHeight="0" orientation="portrait" r:id="rId2"/>
  <headerFooter alignWithMargins="0">
    <oddFooter>&amp;Ltemplate v13.7.23&amp;C&amp;A&amp;RPage &amp;P</oddFooter>
  </headerFooter>
  <rowBreaks count="1" manualBreakCount="1">
    <brk id="44" max="16383"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outlinePr summaryBelow="0"/>
    <pageSetUpPr fitToPage="1"/>
  </sheetPr>
  <dimension ref="A1:BY82"/>
  <sheetViews>
    <sheetView showGridLines="0" topLeftCell="A8" zoomScale="110" zoomScaleNormal="110" zoomScalePageLayoutView="85" workbookViewId="0">
      <selection activeCell="D96" sqref="D96"/>
    </sheetView>
  </sheetViews>
  <sheetFormatPr defaultColWidth="7.5703125" defaultRowHeight="12.75"/>
  <cols>
    <col min="1" max="1" width="6.28515625" style="15" customWidth="1"/>
    <col min="2" max="2" width="39.7109375" style="15" customWidth="1"/>
    <col min="3" max="3" width="11.85546875" style="15" customWidth="1"/>
    <col min="4" max="5" width="11" style="15" customWidth="1"/>
    <col min="6" max="9" width="11" style="27" customWidth="1"/>
    <col min="10" max="61" width="11" style="27" hidden="1" customWidth="1"/>
    <col min="62" max="68" width="11" style="15" customWidth="1"/>
    <col min="69" max="69" width="15.7109375" style="15" customWidth="1"/>
    <col min="70" max="70" width="11.28515625" style="15" customWidth="1"/>
    <col min="71" max="71" width="12.85546875" style="17" customWidth="1"/>
    <col min="72" max="72" width="12.5703125" style="17" customWidth="1"/>
    <col min="73" max="73" width="13.7109375" style="15" customWidth="1"/>
    <col min="74" max="74" width="17" style="15" customWidth="1"/>
    <col min="75" max="75" width="13.28515625" style="15" customWidth="1"/>
    <col min="76" max="76" width="12.42578125" style="15" bestFit="1" customWidth="1"/>
    <col min="77" max="77" width="13.28515625" style="15" customWidth="1"/>
    <col min="78" max="16384" width="7.5703125" style="15"/>
  </cols>
  <sheetData>
    <row r="1" spans="1:77">
      <c r="A1" s="369" t="str">
        <f>'Reimbursement Request'!A1:I1</f>
        <v>Swiss-Estonian Cooperation Programme</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370"/>
      <c r="BF1" s="370"/>
      <c r="BG1" s="370"/>
      <c r="BH1" s="370"/>
      <c r="BI1" s="370"/>
      <c r="BJ1" s="370"/>
      <c r="BK1" s="370"/>
      <c r="BL1" s="370"/>
      <c r="BM1" s="370"/>
      <c r="BN1" s="370"/>
      <c r="BO1" s="370"/>
      <c r="BP1" s="370"/>
      <c r="BQ1" s="370"/>
      <c r="BR1" s="371"/>
      <c r="BS1" s="372"/>
    </row>
    <row r="2" spans="1:77">
      <c r="A2" s="373" t="str">
        <f>CONCATENATE('Reimbursement Request'!A3:I3," / ",'Reimbursement Request'!A2:I2)</f>
        <v>Bio-Diversity Programme / Reimbursement Request No. 1</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5"/>
    </row>
    <row r="3" spans="1:77" ht="20.25">
      <c r="A3" s="376" t="s">
        <v>66</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7"/>
      <c r="BD3" s="377"/>
      <c r="BE3" s="377"/>
      <c r="BF3" s="377"/>
      <c r="BG3" s="377"/>
      <c r="BH3" s="377"/>
      <c r="BI3" s="377"/>
      <c r="BJ3" s="377"/>
      <c r="BK3" s="377"/>
      <c r="BL3" s="377"/>
      <c r="BM3" s="377"/>
      <c r="BN3" s="377"/>
      <c r="BO3" s="377"/>
      <c r="BP3" s="377"/>
      <c r="BQ3" s="377"/>
      <c r="BR3" s="378"/>
      <c r="BS3" s="379"/>
    </row>
    <row r="4" spans="1:77" ht="15.75">
      <c r="A4" s="192" t="s">
        <v>0</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380"/>
      <c r="BR4" s="381"/>
      <c r="BS4" s="379"/>
    </row>
    <row r="5" spans="1:77" s="178" customFormat="1" ht="27" customHeight="1">
      <c r="A5" s="171"/>
      <c r="B5" s="172"/>
      <c r="C5" s="172"/>
      <c r="D5" s="172"/>
      <c r="E5" s="172"/>
      <c r="F5" s="173" t="s">
        <v>67</v>
      </c>
      <c r="G5" s="173" t="s">
        <v>68</v>
      </c>
      <c r="H5" s="173" t="s">
        <v>69</v>
      </c>
      <c r="I5" s="173" t="s">
        <v>70</v>
      </c>
      <c r="J5" s="173" t="s">
        <v>71</v>
      </c>
      <c r="K5" s="173" t="s">
        <v>72</v>
      </c>
      <c r="L5" s="173" t="s">
        <v>73</v>
      </c>
      <c r="M5" s="173" t="s">
        <v>74</v>
      </c>
      <c r="N5" s="173" t="s">
        <v>75</v>
      </c>
      <c r="O5" s="173" t="s">
        <v>76</v>
      </c>
      <c r="P5" s="173" t="s">
        <v>77</v>
      </c>
      <c r="Q5" s="173" t="s">
        <v>78</v>
      </c>
      <c r="R5" s="173" t="s">
        <v>79</v>
      </c>
      <c r="S5" s="173" t="s">
        <v>80</v>
      </c>
      <c r="T5" s="173" t="s">
        <v>81</v>
      </c>
      <c r="U5" s="173" t="s">
        <v>82</v>
      </c>
      <c r="V5" s="173" t="s">
        <v>83</v>
      </c>
      <c r="W5" s="173" t="s">
        <v>84</v>
      </c>
      <c r="X5" s="173" t="s">
        <v>85</v>
      </c>
      <c r="Y5" s="173" t="s">
        <v>86</v>
      </c>
      <c r="Z5" s="173" t="s">
        <v>87</v>
      </c>
      <c r="AA5" s="173" t="s">
        <v>88</v>
      </c>
      <c r="AB5" s="173" t="s">
        <v>89</v>
      </c>
      <c r="AC5" s="173" t="s">
        <v>90</v>
      </c>
      <c r="AD5" s="173" t="s">
        <v>91</v>
      </c>
      <c r="AE5" s="173" t="s">
        <v>92</v>
      </c>
      <c r="AF5" s="173" t="s">
        <v>93</v>
      </c>
      <c r="AG5" s="173" t="s">
        <v>94</v>
      </c>
      <c r="AH5" s="174" t="s">
        <v>95</v>
      </c>
      <c r="AI5" s="174" t="s">
        <v>96</v>
      </c>
      <c r="AJ5" s="174" t="s">
        <v>97</v>
      </c>
      <c r="AK5" s="174" t="s">
        <v>98</v>
      </c>
      <c r="AL5" s="173" t="s">
        <v>99</v>
      </c>
      <c r="AM5" s="173" t="s">
        <v>100</v>
      </c>
      <c r="AN5" s="173" t="s">
        <v>101</v>
      </c>
      <c r="AO5" s="173" t="s">
        <v>102</v>
      </c>
      <c r="AP5" s="174" t="s">
        <v>103</v>
      </c>
      <c r="AQ5" s="174" t="s">
        <v>104</v>
      </c>
      <c r="AR5" s="174" t="s">
        <v>105</v>
      </c>
      <c r="AS5" s="174" t="s">
        <v>106</v>
      </c>
      <c r="AT5" s="173" t="s">
        <v>107</v>
      </c>
      <c r="AU5" s="173" t="s">
        <v>108</v>
      </c>
      <c r="AV5" s="173" t="s">
        <v>109</v>
      </c>
      <c r="AW5" s="173" t="s">
        <v>110</v>
      </c>
      <c r="AX5" s="173" t="s">
        <v>111</v>
      </c>
      <c r="AY5" s="173" t="s">
        <v>112</v>
      </c>
      <c r="AZ5" s="173" t="s">
        <v>113</v>
      </c>
      <c r="BA5" s="173" t="s">
        <v>114</v>
      </c>
      <c r="BB5" s="173" t="s">
        <v>115</v>
      </c>
      <c r="BC5" s="173" t="s">
        <v>116</v>
      </c>
      <c r="BD5" s="173" t="s">
        <v>117</v>
      </c>
      <c r="BE5" s="173" t="s">
        <v>118</v>
      </c>
      <c r="BF5" s="174" t="s">
        <v>119</v>
      </c>
      <c r="BG5" s="173" t="s">
        <v>120</v>
      </c>
      <c r="BH5" s="173" t="s">
        <v>121</v>
      </c>
      <c r="BI5" s="173" t="s">
        <v>122</v>
      </c>
      <c r="BJ5" s="175"/>
      <c r="BK5" s="176"/>
      <c r="BL5" s="175"/>
      <c r="BM5" s="175"/>
      <c r="BN5" s="175"/>
      <c r="BO5" s="175"/>
      <c r="BP5" s="175"/>
      <c r="BQ5" s="175"/>
      <c r="BR5" s="175"/>
      <c r="BS5" s="177"/>
    </row>
    <row r="6" spans="1:77" s="19" customFormat="1" ht="12.75" customHeight="1">
      <c r="A6" s="382" t="s">
        <v>123</v>
      </c>
      <c r="B6" s="383"/>
      <c r="C6" s="384"/>
      <c r="D6" s="167"/>
      <c r="E6" s="167"/>
      <c r="F6" s="390" t="s">
        <v>124</v>
      </c>
      <c r="G6" s="357"/>
      <c r="H6" s="243">
        <v>45413</v>
      </c>
      <c r="I6" s="243">
        <v>45838</v>
      </c>
      <c r="J6" s="356" t="s">
        <v>125</v>
      </c>
      <c r="K6" s="357"/>
      <c r="L6" s="243" t="s">
        <v>126</v>
      </c>
      <c r="M6" s="243" t="s">
        <v>127</v>
      </c>
      <c r="N6" s="356" t="s">
        <v>128</v>
      </c>
      <c r="O6" s="357"/>
      <c r="P6" s="243" t="s">
        <v>126</v>
      </c>
      <c r="Q6" s="243" t="s">
        <v>127</v>
      </c>
      <c r="R6" s="356" t="s">
        <v>129</v>
      </c>
      <c r="S6" s="357"/>
      <c r="T6" s="243" t="s">
        <v>126</v>
      </c>
      <c r="U6" s="243" t="s">
        <v>127</v>
      </c>
      <c r="V6" s="356" t="s">
        <v>130</v>
      </c>
      <c r="W6" s="357"/>
      <c r="X6" s="243" t="s">
        <v>126</v>
      </c>
      <c r="Y6" s="243" t="s">
        <v>127</v>
      </c>
      <c r="Z6" s="356" t="s">
        <v>131</v>
      </c>
      <c r="AA6" s="357"/>
      <c r="AB6" s="243" t="s">
        <v>126</v>
      </c>
      <c r="AC6" s="243" t="s">
        <v>127</v>
      </c>
      <c r="AD6" s="356" t="s">
        <v>132</v>
      </c>
      <c r="AE6" s="357"/>
      <c r="AF6" s="243" t="s">
        <v>126</v>
      </c>
      <c r="AG6" s="243" t="s">
        <v>127</v>
      </c>
      <c r="AH6" s="356" t="s">
        <v>133</v>
      </c>
      <c r="AI6" s="357"/>
      <c r="AJ6" s="243" t="s">
        <v>126</v>
      </c>
      <c r="AK6" s="243" t="s">
        <v>127</v>
      </c>
      <c r="AL6" s="356" t="s">
        <v>134</v>
      </c>
      <c r="AM6" s="357"/>
      <c r="AN6" s="243" t="s">
        <v>126</v>
      </c>
      <c r="AO6" s="243" t="s">
        <v>127</v>
      </c>
      <c r="AP6" s="356" t="s">
        <v>135</v>
      </c>
      <c r="AQ6" s="357"/>
      <c r="AR6" s="243" t="s">
        <v>126</v>
      </c>
      <c r="AS6" s="243" t="s">
        <v>127</v>
      </c>
      <c r="AT6" s="356" t="s">
        <v>136</v>
      </c>
      <c r="AU6" s="357"/>
      <c r="AV6" s="243" t="s">
        <v>126</v>
      </c>
      <c r="AW6" s="243" t="s">
        <v>127</v>
      </c>
      <c r="AX6" s="356" t="s">
        <v>137</v>
      </c>
      <c r="AY6" s="357"/>
      <c r="AZ6" s="243" t="s">
        <v>126</v>
      </c>
      <c r="BA6" s="243" t="s">
        <v>127</v>
      </c>
      <c r="BB6" s="356" t="s">
        <v>138</v>
      </c>
      <c r="BC6" s="357"/>
      <c r="BD6" s="243" t="s">
        <v>126</v>
      </c>
      <c r="BE6" s="243" t="s">
        <v>127</v>
      </c>
      <c r="BF6" s="356" t="s">
        <v>139</v>
      </c>
      <c r="BG6" s="357"/>
      <c r="BH6" s="243" t="s">
        <v>126</v>
      </c>
      <c r="BI6" s="243" t="s">
        <v>127</v>
      </c>
      <c r="BJ6" s="387" t="s">
        <v>140</v>
      </c>
      <c r="BK6" s="388"/>
      <c r="BL6" s="388"/>
      <c r="BM6" s="388"/>
      <c r="BN6" s="388"/>
      <c r="BO6" s="388"/>
      <c r="BP6" s="389"/>
      <c r="BQ6" s="385" t="s">
        <v>141</v>
      </c>
      <c r="BR6" s="355"/>
      <c r="BS6" s="386"/>
      <c r="BT6" s="18"/>
    </row>
    <row r="7" spans="1:77" s="21" customFormat="1">
      <c r="A7" s="151"/>
      <c r="B7" s="58"/>
      <c r="C7" s="58" t="str">
        <f>'Reimbursement Request'!E12</f>
        <v>EUR</v>
      </c>
      <c r="D7" s="102" t="s">
        <v>142</v>
      </c>
      <c r="E7" s="102" t="s">
        <v>16</v>
      </c>
      <c r="F7" s="221" t="str">
        <f>$C$7</f>
        <v>EUR</v>
      </c>
      <c r="G7" s="222" t="s">
        <v>16</v>
      </c>
      <c r="H7" s="222" t="s">
        <v>16</v>
      </c>
      <c r="I7" s="223" t="s">
        <v>16</v>
      </c>
      <c r="J7" s="224" t="str">
        <f>$C$7</f>
        <v>EUR</v>
      </c>
      <c r="K7" s="225" t="s">
        <v>16</v>
      </c>
      <c r="L7" s="225" t="s">
        <v>16</v>
      </c>
      <c r="M7" s="226" t="s">
        <v>16</v>
      </c>
      <c r="N7" s="224" t="str">
        <f>$C$7</f>
        <v>EUR</v>
      </c>
      <c r="O7" s="225" t="s">
        <v>16</v>
      </c>
      <c r="P7" s="225" t="s">
        <v>16</v>
      </c>
      <c r="Q7" s="226" t="s">
        <v>16</v>
      </c>
      <c r="R7" s="224" t="str">
        <f>$C$7</f>
        <v>EUR</v>
      </c>
      <c r="S7" s="225" t="s">
        <v>16</v>
      </c>
      <c r="T7" s="225" t="s">
        <v>16</v>
      </c>
      <c r="U7" s="226" t="s">
        <v>16</v>
      </c>
      <c r="V7" s="224" t="str">
        <f>$C$7</f>
        <v>EUR</v>
      </c>
      <c r="W7" s="225" t="s">
        <v>16</v>
      </c>
      <c r="X7" s="225" t="s">
        <v>16</v>
      </c>
      <c r="Y7" s="226" t="s">
        <v>16</v>
      </c>
      <c r="Z7" s="224" t="str">
        <f>$C$7</f>
        <v>EUR</v>
      </c>
      <c r="AA7" s="225" t="s">
        <v>16</v>
      </c>
      <c r="AB7" s="225" t="s">
        <v>16</v>
      </c>
      <c r="AC7" s="226" t="s">
        <v>16</v>
      </c>
      <c r="AD7" s="224" t="str">
        <f>$C$7</f>
        <v>EUR</v>
      </c>
      <c r="AE7" s="225" t="s">
        <v>16</v>
      </c>
      <c r="AF7" s="225" t="s">
        <v>16</v>
      </c>
      <c r="AG7" s="226" t="s">
        <v>16</v>
      </c>
      <c r="AH7" s="224" t="str">
        <f>$C$7</f>
        <v>EUR</v>
      </c>
      <c r="AI7" s="225" t="s">
        <v>16</v>
      </c>
      <c r="AJ7" s="225" t="s">
        <v>16</v>
      </c>
      <c r="AK7" s="226" t="s">
        <v>16</v>
      </c>
      <c r="AL7" s="224" t="str">
        <f>$C$7</f>
        <v>EUR</v>
      </c>
      <c r="AM7" s="225" t="s">
        <v>16</v>
      </c>
      <c r="AN7" s="225" t="s">
        <v>16</v>
      </c>
      <c r="AO7" s="226" t="s">
        <v>16</v>
      </c>
      <c r="AP7" s="224" t="str">
        <f>$C$7</f>
        <v>EUR</v>
      </c>
      <c r="AQ7" s="225" t="s">
        <v>16</v>
      </c>
      <c r="AR7" s="225" t="s">
        <v>16</v>
      </c>
      <c r="AS7" s="226" t="s">
        <v>16</v>
      </c>
      <c r="AT7" s="224" t="str">
        <f>$C$7</f>
        <v>EUR</v>
      </c>
      <c r="AU7" s="225" t="s">
        <v>16</v>
      </c>
      <c r="AV7" s="225" t="s">
        <v>16</v>
      </c>
      <c r="AW7" s="226" t="s">
        <v>16</v>
      </c>
      <c r="AX7" s="224" t="str">
        <f>$C$7</f>
        <v>EUR</v>
      </c>
      <c r="AY7" s="225" t="s">
        <v>16</v>
      </c>
      <c r="AZ7" s="225" t="s">
        <v>16</v>
      </c>
      <c r="BA7" s="226" t="s">
        <v>16</v>
      </c>
      <c r="BB7" s="224" t="str">
        <f>$C$7</f>
        <v>EUR</v>
      </c>
      <c r="BC7" s="225" t="s">
        <v>16</v>
      </c>
      <c r="BD7" s="225" t="s">
        <v>16</v>
      </c>
      <c r="BE7" s="242" t="s">
        <v>16</v>
      </c>
      <c r="BF7" s="224" t="str">
        <f>$C$7</f>
        <v>EUR</v>
      </c>
      <c r="BG7" s="225" t="s">
        <v>16</v>
      </c>
      <c r="BH7" s="225" t="s">
        <v>16</v>
      </c>
      <c r="BI7" s="226" t="s">
        <v>16</v>
      </c>
      <c r="BJ7" s="354" t="str">
        <f>C7</f>
        <v>EUR</v>
      </c>
      <c r="BK7" s="355"/>
      <c r="BL7" s="355"/>
      <c r="BM7" s="354" t="s">
        <v>16</v>
      </c>
      <c r="BN7" s="355"/>
      <c r="BO7" s="355"/>
      <c r="BP7" s="355"/>
      <c r="BQ7" s="141" t="s">
        <v>16</v>
      </c>
      <c r="BR7" s="59" t="s">
        <v>16</v>
      </c>
      <c r="BS7" s="152" t="s">
        <v>16</v>
      </c>
      <c r="BT7" s="20"/>
    </row>
    <row r="8" spans="1:77" s="21" customFormat="1" ht="76.5">
      <c r="A8" s="151" t="s">
        <v>143</v>
      </c>
      <c r="B8" s="58" t="s">
        <v>144</v>
      </c>
      <c r="C8" s="58" t="s">
        <v>145</v>
      </c>
      <c r="D8" s="102" t="s">
        <v>146</v>
      </c>
      <c r="E8" s="102" t="s">
        <v>147</v>
      </c>
      <c r="F8" s="221" t="s">
        <v>148</v>
      </c>
      <c r="G8" s="227" t="s">
        <v>148</v>
      </c>
      <c r="H8" s="227" t="s">
        <v>25</v>
      </c>
      <c r="I8" s="227" t="s">
        <v>147</v>
      </c>
      <c r="J8" s="224" t="s">
        <v>148</v>
      </c>
      <c r="K8" s="224" t="s">
        <v>148</v>
      </c>
      <c r="L8" s="224" t="s">
        <v>25</v>
      </c>
      <c r="M8" s="224" t="s">
        <v>147</v>
      </c>
      <c r="N8" s="224" t="s">
        <v>148</v>
      </c>
      <c r="O8" s="224" t="s">
        <v>148</v>
      </c>
      <c r="P8" s="224" t="s">
        <v>25</v>
      </c>
      <c r="Q8" s="224" t="s">
        <v>147</v>
      </c>
      <c r="R8" s="224" t="s">
        <v>148</v>
      </c>
      <c r="S8" s="224" t="s">
        <v>148</v>
      </c>
      <c r="T8" s="224" t="s">
        <v>25</v>
      </c>
      <c r="U8" s="224" t="s">
        <v>147</v>
      </c>
      <c r="V8" s="224" t="s">
        <v>148</v>
      </c>
      <c r="W8" s="224" t="s">
        <v>148</v>
      </c>
      <c r="X8" s="224" t="s">
        <v>25</v>
      </c>
      <c r="Y8" s="224" t="s">
        <v>147</v>
      </c>
      <c r="Z8" s="224" t="s">
        <v>148</v>
      </c>
      <c r="AA8" s="224" t="s">
        <v>148</v>
      </c>
      <c r="AB8" s="224" t="s">
        <v>25</v>
      </c>
      <c r="AC8" s="224" t="s">
        <v>147</v>
      </c>
      <c r="AD8" s="224" t="s">
        <v>148</v>
      </c>
      <c r="AE8" s="224" t="s">
        <v>148</v>
      </c>
      <c r="AF8" s="224" t="s">
        <v>25</v>
      </c>
      <c r="AG8" s="224" t="s">
        <v>147</v>
      </c>
      <c r="AH8" s="224" t="s">
        <v>148</v>
      </c>
      <c r="AI8" s="224" t="s">
        <v>148</v>
      </c>
      <c r="AJ8" s="224" t="s">
        <v>25</v>
      </c>
      <c r="AK8" s="224" t="s">
        <v>147</v>
      </c>
      <c r="AL8" s="224" t="s">
        <v>148</v>
      </c>
      <c r="AM8" s="224" t="s">
        <v>148</v>
      </c>
      <c r="AN8" s="224" t="s">
        <v>25</v>
      </c>
      <c r="AO8" s="224" t="s">
        <v>147</v>
      </c>
      <c r="AP8" s="224" t="s">
        <v>148</v>
      </c>
      <c r="AQ8" s="224" t="s">
        <v>148</v>
      </c>
      <c r="AR8" s="224" t="s">
        <v>25</v>
      </c>
      <c r="AS8" s="224" t="s">
        <v>147</v>
      </c>
      <c r="AT8" s="224" t="s">
        <v>148</v>
      </c>
      <c r="AU8" s="224" t="s">
        <v>148</v>
      </c>
      <c r="AV8" s="224" t="s">
        <v>25</v>
      </c>
      <c r="AW8" s="224" t="s">
        <v>147</v>
      </c>
      <c r="AX8" s="224" t="s">
        <v>148</v>
      </c>
      <c r="AY8" s="224" t="s">
        <v>148</v>
      </c>
      <c r="AZ8" s="224" t="s">
        <v>25</v>
      </c>
      <c r="BA8" s="224" t="s">
        <v>147</v>
      </c>
      <c r="BB8" s="224" t="s">
        <v>148</v>
      </c>
      <c r="BC8" s="224" t="s">
        <v>148</v>
      </c>
      <c r="BD8" s="224" t="s">
        <v>25</v>
      </c>
      <c r="BE8" s="224" t="s">
        <v>147</v>
      </c>
      <c r="BF8" s="224" t="s">
        <v>148</v>
      </c>
      <c r="BG8" s="224" t="s">
        <v>148</v>
      </c>
      <c r="BH8" s="224" t="s">
        <v>25</v>
      </c>
      <c r="BI8" s="224" t="s">
        <v>147</v>
      </c>
      <c r="BJ8" s="143" t="s">
        <v>148</v>
      </c>
      <c r="BK8" s="60" t="s">
        <v>149</v>
      </c>
      <c r="BL8" s="137" t="s">
        <v>150</v>
      </c>
      <c r="BM8" s="211" t="s">
        <v>151</v>
      </c>
      <c r="BN8" s="60" t="s">
        <v>147</v>
      </c>
      <c r="BO8" s="60" t="s">
        <v>152</v>
      </c>
      <c r="BP8" s="144" t="s">
        <v>153</v>
      </c>
      <c r="BQ8" s="106" t="s">
        <v>154</v>
      </c>
      <c r="BR8" s="61" t="s">
        <v>155</v>
      </c>
      <c r="BS8" s="153" t="s">
        <v>156</v>
      </c>
      <c r="BT8" s="20"/>
    </row>
    <row r="9" spans="1:77" s="21" customFormat="1">
      <c r="A9" s="154"/>
      <c r="B9" s="103" t="str">
        <f>CONCATENATE("Exchange rate ", 'Reimbursement Request'!B15)</f>
        <v>Exchange rate CHF/EUR</v>
      </c>
      <c r="C9" s="203">
        <v>1.036081</v>
      </c>
      <c r="D9" s="164"/>
      <c r="E9" s="163"/>
      <c r="F9" s="228">
        <v>1</v>
      </c>
      <c r="G9" s="229"/>
      <c r="H9" s="229"/>
      <c r="I9" s="230"/>
      <c r="J9" s="231">
        <v>1</v>
      </c>
      <c r="K9" s="232"/>
      <c r="L9" s="232"/>
      <c r="M9" s="233"/>
      <c r="N9" s="231">
        <v>1</v>
      </c>
      <c r="O9" s="232"/>
      <c r="P9" s="232"/>
      <c r="Q9" s="233"/>
      <c r="R9" s="231">
        <v>1</v>
      </c>
      <c r="S9" s="232"/>
      <c r="T9" s="232"/>
      <c r="U9" s="233"/>
      <c r="V9" s="231">
        <v>1</v>
      </c>
      <c r="W9" s="232"/>
      <c r="X9" s="232"/>
      <c r="Y9" s="233"/>
      <c r="Z9" s="231">
        <v>1</v>
      </c>
      <c r="AA9" s="232"/>
      <c r="AB9" s="232"/>
      <c r="AC9" s="233"/>
      <c r="AD9" s="231">
        <v>1</v>
      </c>
      <c r="AE9" s="232"/>
      <c r="AF9" s="232"/>
      <c r="AG9" s="233"/>
      <c r="AH9" s="231">
        <v>1</v>
      </c>
      <c r="AI9" s="232"/>
      <c r="AJ9" s="232"/>
      <c r="AK9" s="233"/>
      <c r="AL9" s="231">
        <v>1</v>
      </c>
      <c r="AM9" s="232"/>
      <c r="AN9" s="232"/>
      <c r="AO9" s="233"/>
      <c r="AP9" s="231">
        <v>1</v>
      </c>
      <c r="AQ9" s="232"/>
      <c r="AR9" s="232"/>
      <c r="AS9" s="233"/>
      <c r="AT9" s="231">
        <v>1</v>
      </c>
      <c r="AU9" s="232"/>
      <c r="AV9" s="232"/>
      <c r="AW9" s="233"/>
      <c r="AX9" s="231">
        <v>1</v>
      </c>
      <c r="AY9" s="232"/>
      <c r="AZ9" s="232"/>
      <c r="BA9" s="233"/>
      <c r="BB9" s="231">
        <v>2</v>
      </c>
      <c r="BC9" s="232"/>
      <c r="BD9" s="232"/>
      <c r="BE9" s="233"/>
      <c r="BF9" s="231">
        <v>1</v>
      </c>
      <c r="BG9" s="232"/>
      <c r="BH9" s="232"/>
      <c r="BI9" s="234"/>
      <c r="BJ9" s="145"/>
      <c r="BK9" s="104"/>
      <c r="BL9" s="104"/>
      <c r="BM9" s="140"/>
      <c r="BN9" s="215"/>
      <c r="BO9" s="104"/>
      <c r="BP9" s="146"/>
      <c r="BQ9" s="105"/>
      <c r="BR9" s="105"/>
      <c r="BS9" s="155"/>
      <c r="BT9" s="20"/>
    </row>
    <row r="10" spans="1:77" s="23" customFormat="1">
      <c r="A10" s="184">
        <v>1</v>
      </c>
      <c r="B10" s="185" t="s">
        <v>157</v>
      </c>
      <c r="C10" s="62">
        <f>SUMIFS(C$10:C$70,$A$10:$A$70,"&lt;"&amp;$A$17,$A$10:$A$70,"&gt;"&amp;$A$10)</f>
        <v>247384</v>
      </c>
      <c r="D10" s="189">
        <v>0.85</v>
      </c>
      <c r="E10" s="148">
        <f>ROUND(C10/$C$9*D10,2)</f>
        <v>202953.63</v>
      </c>
      <c r="F10" s="235">
        <f>SUMIFS(F$10:F$70,$A$10:$A$70,"&lt;"&amp;$A$17,$A$10:$A$70,"&gt;"&amp;$A$10)</f>
        <v>34210.559999999998</v>
      </c>
      <c r="G10" s="236">
        <f>ROUND(F10/$F$9,2)</f>
        <v>34210.559999999998</v>
      </c>
      <c r="H10" s="236">
        <f>G10-I10</f>
        <v>5131.5799999999981</v>
      </c>
      <c r="I10" s="236">
        <f>ROUND(F10/F$9*$D10,2)</f>
        <v>29078.98</v>
      </c>
      <c r="J10" s="235">
        <f>SUMIFS(J$10:J$70,$A$10:$A$70,"&lt;"&amp;$A$17,$A$10:$A$70,"&gt;"&amp;$A$10)</f>
        <v>0</v>
      </c>
      <c r="K10" s="236">
        <f>ROUND(J10/J$9,2)</f>
        <v>0</v>
      </c>
      <c r="L10" s="236">
        <f>K10-M10</f>
        <v>0</v>
      </c>
      <c r="M10" s="236">
        <f>ROUND(J10/J$9*$D10,2)</f>
        <v>0</v>
      </c>
      <c r="N10" s="235">
        <f>SUMIFS(N$10:N$70,$A$10:$A$70,"&lt;"&amp;$A$17,$A$10:$A$70,"&gt;"&amp;$A$10)</f>
        <v>0</v>
      </c>
      <c r="O10" s="236">
        <f>ROUND(N10/N$9,2)</f>
        <v>0</v>
      </c>
      <c r="P10" s="236">
        <f>O10-Q10</f>
        <v>0</v>
      </c>
      <c r="Q10" s="236">
        <f>ROUND(N10/N$9*$D10,2)</f>
        <v>0</v>
      </c>
      <c r="R10" s="235">
        <f>SUMIFS(R$10:R$70,$A$10:$A$70,"&lt;"&amp;$A$17,$A$10:$A$70,"&gt;"&amp;$A$10)</f>
        <v>0</v>
      </c>
      <c r="S10" s="236">
        <f>ROUND(R10/R$9,2)</f>
        <v>0</v>
      </c>
      <c r="T10" s="236">
        <f>S10-U10</f>
        <v>0</v>
      </c>
      <c r="U10" s="236">
        <f>ROUND(R10/R$9*$D10,2)</f>
        <v>0</v>
      </c>
      <c r="V10" s="235">
        <f>SUMIFS(V$10:V$70,$A$10:$A$70,"&lt;"&amp;$A$17,$A$10:$A$70,"&gt;"&amp;$A$10)</f>
        <v>0</v>
      </c>
      <c r="W10" s="236">
        <f>ROUND(V10/V$9,2)</f>
        <v>0</v>
      </c>
      <c r="X10" s="236">
        <f>W10-Y10</f>
        <v>0</v>
      </c>
      <c r="Y10" s="236">
        <f>ROUND(V10/V$9*$D10,2)</f>
        <v>0</v>
      </c>
      <c r="Z10" s="235">
        <f>SUMIFS(Z$10:Z$70,$A$10:$A$70,"&lt;"&amp;$A$17,$A$10:$A$70,"&gt;"&amp;$A$10)</f>
        <v>0</v>
      </c>
      <c r="AA10" s="236">
        <f>ROUND(Z10/Z$9,2)</f>
        <v>0</v>
      </c>
      <c r="AB10" s="236">
        <f>AA10-AC10</f>
        <v>0</v>
      </c>
      <c r="AC10" s="236">
        <f>ROUND(Z10/Z$9*$D10,2)</f>
        <v>0</v>
      </c>
      <c r="AD10" s="235">
        <f>SUMIFS(AD$10:AD$70,$A$10:$A$70,"&lt;"&amp;$A$17,$A$10:$A$70,"&gt;"&amp;$A$10)</f>
        <v>0</v>
      </c>
      <c r="AE10" s="236">
        <f>ROUND(AD10/AD$9,2)</f>
        <v>0</v>
      </c>
      <c r="AF10" s="236">
        <f>AE10-AG10</f>
        <v>0</v>
      </c>
      <c r="AG10" s="236">
        <f>ROUND(AD10/AD$9*$D10,2)</f>
        <v>0</v>
      </c>
      <c r="AH10" s="235">
        <f>SUMIFS(AH$10:AH$70,$A$10:$A$70,"&lt;"&amp;$A$17,$A$10:$A$70,"&gt;"&amp;$A$10)</f>
        <v>0</v>
      </c>
      <c r="AI10" s="236">
        <f>ROUND(AH10/AH$9,2)</f>
        <v>0</v>
      </c>
      <c r="AJ10" s="236">
        <f>AI10-AK10</f>
        <v>0</v>
      </c>
      <c r="AK10" s="236">
        <f>ROUND(AH10/AH$9*$D10,2)</f>
        <v>0</v>
      </c>
      <c r="AL10" s="235">
        <f>SUMIFS(AL$10:AL$70,$A$10:$A$70,"&lt;"&amp;$A$17,$A$10:$A$70,"&gt;"&amp;$A$10)</f>
        <v>0</v>
      </c>
      <c r="AM10" s="236">
        <f>ROUND(AL10/AL$9,2)</f>
        <v>0</v>
      </c>
      <c r="AN10" s="236">
        <f>AM10-AO10</f>
        <v>0</v>
      </c>
      <c r="AO10" s="236">
        <f>ROUND(AL10/AL$9*$D10,2)</f>
        <v>0</v>
      </c>
      <c r="AP10" s="235">
        <f>SUMIFS(AP$10:AP$70,$A$10:$A$70,"&lt;"&amp;$A$17,$A$10:$A$70,"&gt;"&amp;$A$10)</f>
        <v>0</v>
      </c>
      <c r="AQ10" s="236">
        <f>ROUND(AP10/AP$9,2)</f>
        <v>0</v>
      </c>
      <c r="AR10" s="236">
        <f>AQ10-AS10</f>
        <v>0</v>
      </c>
      <c r="AS10" s="236">
        <f>ROUND(AP10/AP$9*$D10,2)</f>
        <v>0</v>
      </c>
      <c r="AT10" s="235">
        <f>SUMIFS(AT$10:AT$70,$A$10:$A$70,"&lt;"&amp;$A$17,$A$10:$A$70,"&gt;"&amp;$A$10)</f>
        <v>0</v>
      </c>
      <c r="AU10" s="236">
        <f>ROUND(AT10/AT$9,2)</f>
        <v>0</v>
      </c>
      <c r="AV10" s="236">
        <f>AU10-AW10</f>
        <v>0</v>
      </c>
      <c r="AW10" s="236">
        <f>ROUND(AT10/AT$9*$D10,2)</f>
        <v>0</v>
      </c>
      <c r="AX10" s="235">
        <f>SUMIFS(AX$10:AX$70,$A$10:$A$70,"&lt;"&amp;$A$17,$A$10:$A$70,"&gt;"&amp;$A$10)</f>
        <v>0</v>
      </c>
      <c r="AY10" s="236">
        <f>ROUND(AX10/AX$9,2)</f>
        <v>0</v>
      </c>
      <c r="AZ10" s="236">
        <f>AY10-BA10</f>
        <v>0</v>
      </c>
      <c r="BA10" s="236">
        <f>ROUND(AX10/AX$9*$D10,2)</f>
        <v>0</v>
      </c>
      <c r="BB10" s="235">
        <f>SUMIFS(BB$10:BB$70,$A$10:$A$70,"&lt;"&amp;$A$17,$A$10:$A$70,"&gt;"&amp;$A$10)</f>
        <v>0</v>
      </c>
      <c r="BC10" s="236">
        <f>ROUND(BB10/BB$9,2)</f>
        <v>0</v>
      </c>
      <c r="BD10" s="236">
        <f>BC10-BE10</f>
        <v>0</v>
      </c>
      <c r="BE10" s="236">
        <f>ROUND(BB10/BB$9*$D10,2)</f>
        <v>0</v>
      </c>
      <c r="BF10" s="235">
        <f>SUMIFS(BF$10:BF$70,$A$10:$A$70,"&lt;"&amp;$A$17,$A$10:$A$70,"&gt;"&amp;$A$10)</f>
        <v>0</v>
      </c>
      <c r="BG10" s="236">
        <f>ROUND(BF10/BF$9,2)</f>
        <v>0</v>
      </c>
      <c r="BH10" s="236">
        <f>BG10-BI10</f>
        <v>0</v>
      </c>
      <c r="BI10" s="236">
        <f>ROUND(BF10/BF$9*$D10,2)</f>
        <v>0</v>
      </c>
      <c r="BJ10" s="62">
        <f>SUMIFS(BJ10:BJ70,$A$10:$A$70,"&lt;"&amp;$A$17,$A$10:$A$70,"&gt;"&amp;$A$10)</f>
        <v>34210.559999999998</v>
      </c>
      <c r="BK10" s="63">
        <f t="shared" ref="BK10:BK46" si="0">BJ10/C10</f>
        <v>0.1382892992271125</v>
      </c>
      <c r="BL10" s="138">
        <f t="shared" ref="BL10:BL46" si="1">C10-BJ10</f>
        <v>213173.44</v>
      </c>
      <c r="BM10" s="212">
        <f>G10+K10+O10+S10+W10+AA10+AE10+AI10+AM10+AQ10+AU10+AY10+BC10+BG10</f>
        <v>34210.559999999998</v>
      </c>
      <c r="BN10" s="62">
        <f>I10+M10+Q10+U10+Y10+AC10+AG10+AK10+AO10+AS10+AW10+BA10+BE10+BI10</f>
        <v>29078.98</v>
      </c>
      <c r="BO10" s="63">
        <f>BN10/E10</f>
        <v>0.14327893519322615</v>
      </c>
      <c r="BP10" s="148">
        <f>E10-BN10</f>
        <v>173874.65</v>
      </c>
      <c r="BQ10" s="193">
        <v>0</v>
      </c>
      <c r="BR10" s="194">
        <v>52000</v>
      </c>
      <c r="BS10" s="195">
        <v>52000</v>
      </c>
      <c r="BT10" s="22"/>
      <c r="BV10" s="22"/>
      <c r="BX10" s="24"/>
      <c r="BY10" s="22"/>
    </row>
    <row r="11" spans="1:77" s="23" customFormat="1">
      <c r="A11" s="186">
        <v>1.1000000000000001</v>
      </c>
      <c r="B11" s="187" t="s">
        <v>158</v>
      </c>
      <c r="C11" s="188">
        <v>71760</v>
      </c>
      <c r="D11" s="165"/>
      <c r="E11" s="150"/>
      <c r="F11" s="237">
        <v>11986.39</v>
      </c>
      <c r="G11" s="238"/>
      <c r="H11" s="238"/>
      <c r="I11" s="238"/>
      <c r="J11" s="237"/>
      <c r="K11" s="239"/>
      <c r="L11" s="239"/>
      <c r="M11" s="239"/>
      <c r="N11" s="237"/>
      <c r="O11" s="239"/>
      <c r="P11" s="239"/>
      <c r="Q11" s="239"/>
      <c r="R11" s="237"/>
      <c r="S11" s="239"/>
      <c r="T11" s="239"/>
      <c r="U11" s="239"/>
      <c r="V11" s="237"/>
      <c r="W11" s="239"/>
      <c r="X11" s="239"/>
      <c r="Y11" s="239"/>
      <c r="Z11" s="237"/>
      <c r="AA11" s="239"/>
      <c r="AB11" s="239"/>
      <c r="AC11" s="239"/>
      <c r="AD11" s="237"/>
      <c r="AE11" s="239"/>
      <c r="AF11" s="239"/>
      <c r="AG11" s="239"/>
      <c r="AH11" s="237"/>
      <c r="AI11" s="239"/>
      <c r="AJ11" s="239"/>
      <c r="AK11" s="239"/>
      <c r="AL11" s="237"/>
      <c r="AM11" s="239"/>
      <c r="AN11" s="239"/>
      <c r="AO11" s="239"/>
      <c r="AP11" s="237"/>
      <c r="AQ11" s="239"/>
      <c r="AR11" s="239"/>
      <c r="AS11" s="239"/>
      <c r="AT11" s="237"/>
      <c r="AU11" s="239"/>
      <c r="AV11" s="239"/>
      <c r="AW11" s="239"/>
      <c r="AX11" s="237"/>
      <c r="AY11" s="239"/>
      <c r="AZ11" s="239"/>
      <c r="BA11" s="239"/>
      <c r="BB11" s="237"/>
      <c r="BC11" s="239"/>
      <c r="BD11" s="239"/>
      <c r="BE11" s="239"/>
      <c r="BF11" s="237"/>
      <c r="BG11" s="239"/>
      <c r="BH11" s="239"/>
      <c r="BI11" s="239"/>
      <c r="BJ11" s="149">
        <f>SUM(F11:BI11)</f>
        <v>11986.39</v>
      </c>
      <c r="BK11" s="65">
        <f t="shared" si="0"/>
        <v>0.16703442028985507</v>
      </c>
      <c r="BL11" s="139">
        <f t="shared" si="1"/>
        <v>59773.61</v>
      </c>
      <c r="BM11" s="213"/>
      <c r="BN11" s="64"/>
      <c r="BO11" s="64"/>
      <c r="BP11" s="150"/>
      <c r="BQ11" s="142"/>
      <c r="BR11" s="64"/>
      <c r="BS11" s="150"/>
      <c r="BT11" s="22"/>
      <c r="BV11" s="22"/>
      <c r="BX11" s="24"/>
      <c r="BY11" s="22"/>
    </row>
    <row r="12" spans="1:77" s="23" customFormat="1" ht="25.5">
      <c r="A12" s="186">
        <v>1.2</v>
      </c>
      <c r="B12" s="187" t="s">
        <v>286</v>
      </c>
      <c r="C12" s="188">
        <v>72800</v>
      </c>
      <c r="D12" s="165"/>
      <c r="E12" s="150"/>
      <c r="F12" s="237">
        <v>3895.71</v>
      </c>
      <c r="G12" s="238"/>
      <c r="H12" s="238"/>
      <c r="I12" s="238"/>
      <c r="J12" s="237"/>
      <c r="K12" s="239"/>
      <c r="L12" s="239"/>
      <c r="M12" s="239"/>
      <c r="N12" s="237"/>
      <c r="O12" s="239"/>
      <c r="P12" s="239"/>
      <c r="Q12" s="239"/>
      <c r="R12" s="237"/>
      <c r="S12" s="239"/>
      <c r="T12" s="239"/>
      <c r="U12" s="239"/>
      <c r="V12" s="237"/>
      <c r="W12" s="239"/>
      <c r="X12" s="239"/>
      <c r="Y12" s="239"/>
      <c r="Z12" s="237"/>
      <c r="AA12" s="239"/>
      <c r="AB12" s="239"/>
      <c r="AC12" s="239"/>
      <c r="AD12" s="237"/>
      <c r="AE12" s="239"/>
      <c r="AF12" s="239"/>
      <c r="AG12" s="239"/>
      <c r="AH12" s="237"/>
      <c r="AI12" s="239"/>
      <c r="AJ12" s="239"/>
      <c r="AK12" s="239"/>
      <c r="AL12" s="237"/>
      <c r="AM12" s="239"/>
      <c r="AN12" s="239"/>
      <c r="AO12" s="239"/>
      <c r="AP12" s="237"/>
      <c r="AQ12" s="239"/>
      <c r="AR12" s="239"/>
      <c r="AS12" s="239"/>
      <c r="AT12" s="237"/>
      <c r="AU12" s="239"/>
      <c r="AV12" s="239"/>
      <c r="AW12" s="239"/>
      <c r="AX12" s="237"/>
      <c r="AY12" s="239"/>
      <c r="AZ12" s="239"/>
      <c r="BA12" s="239"/>
      <c r="BB12" s="237"/>
      <c r="BC12" s="239"/>
      <c r="BD12" s="239"/>
      <c r="BE12" s="239"/>
      <c r="BF12" s="237"/>
      <c r="BG12" s="239"/>
      <c r="BH12" s="239"/>
      <c r="BI12" s="239"/>
      <c r="BJ12" s="149">
        <f t="shared" ref="BJ12:BJ70" si="2">SUM(F12:BI12)</f>
        <v>3895.71</v>
      </c>
      <c r="BK12" s="65">
        <f t="shared" si="0"/>
        <v>5.3512499999999998E-2</v>
      </c>
      <c r="BL12" s="139">
        <f t="shared" si="1"/>
        <v>68904.289999999994</v>
      </c>
      <c r="BM12" s="213"/>
      <c r="BN12" s="64"/>
      <c r="BO12" s="64"/>
      <c r="BP12" s="150"/>
      <c r="BQ12" s="142"/>
      <c r="BR12" s="64"/>
      <c r="BS12" s="150"/>
      <c r="BT12" s="22"/>
      <c r="BV12" s="22"/>
      <c r="BX12" s="24"/>
      <c r="BY12" s="22"/>
    </row>
    <row r="13" spans="1:77" s="23" customFormat="1" hidden="1">
      <c r="A13" s="186">
        <v>1.3</v>
      </c>
      <c r="B13" s="187" t="s">
        <v>159</v>
      </c>
      <c r="C13" s="188">
        <v>0</v>
      </c>
      <c r="D13" s="165"/>
      <c r="E13" s="150"/>
      <c r="F13" s="237">
        <v>0</v>
      </c>
      <c r="G13" s="238"/>
      <c r="H13" s="238"/>
      <c r="I13" s="238"/>
      <c r="J13" s="237"/>
      <c r="K13" s="239"/>
      <c r="L13" s="239"/>
      <c r="M13" s="239"/>
      <c r="N13" s="237"/>
      <c r="O13" s="239"/>
      <c r="P13" s="239"/>
      <c r="Q13" s="239"/>
      <c r="R13" s="237"/>
      <c r="S13" s="239"/>
      <c r="T13" s="239"/>
      <c r="U13" s="239"/>
      <c r="V13" s="237"/>
      <c r="W13" s="239"/>
      <c r="X13" s="239"/>
      <c r="Y13" s="239"/>
      <c r="Z13" s="237"/>
      <c r="AA13" s="239"/>
      <c r="AB13" s="239"/>
      <c r="AC13" s="239"/>
      <c r="AD13" s="237"/>
      <c r="AE13" s="239"/>
      <c r="AF13" s="239"/>
      <c r="AG13" s="239"/>
      <c r="AH13" s="237"/>
      <c r="AI13" s="239"/>
      <c r="AJ13" s="239"/>
      <c r="AK13" s="239"/>
      <c r="AL13" s="237"/>
      <c r="AM13" s="239"/>
      <c r="AN13" s="239"/>
      <c r="AO13" s="239"/>
      <c r="AP13" s="237"/>
      <c r="AQ13" s="239"/>
      <c r="AR13" s="239"/>
      <c r="AS13" s="239"/>
      <c r="AT13" s="237"/>
      <c r="AU13" s="239"/>
      <c r="AV13" s="239"/>
      <c r="AW13" s="239"/>
      <c r="AX13" s="237"/>
      <c r="AY13" s="239"/>
      <c r="AZ13" s="239"/>
      <c r="BA13" s="239"/>
      <c r="BB13" s="237"/>
      <c r="BC13" s="239"/>
      <c r="BD13" s="239"/>
      <c r="BE13" s="239"/>
      <c r="BF13" s="237"/>
      <c r="BG13" s="239"/>
      <c r="BH13" s="239"/>
      <c r="BI13" s="239"/>
      <c r="BJ13" s="149">
        <f t="shared" si="2"/>
        <v>0</v>
      </c>
      <c r="BK13" s="65" t="e">
        <f t="shared" si="0"/>
        <v>#DIV/0!</v>
      </c>
      <c r="BL13" s="139">
        <f t="shared" si="1"/>
        <v>0</v>
      </c>
      <c r="BM13" s="213"/>
      <c r="BN13" s="64"/>
      <c r="BO13" s="64"/>
      <c r="BP13" s="150"/>
      <c r="BQ13" s="142"/>
      <c r="BR13" s="64"/>
      <c r="BS13" s="150"/>
      <c r="BT13" s="22"/>
      <c r="BV13" s="22"/>
      <c r="BX13" s="24"/>
      <c r="BY13" s="22"/>
    </row>
    <row r="14" spans="1:77" s="23" customFormat="1">
      <c r="A14" s="186">
        <v>1.3</v>
      </c>
      <c r="B14" s="187" t="s">
        <v>160</v>
      </c>
      <c r="C14" s="188">
        <v>57420</v>
      </c>
      <c r="D14" s="165"/>
      <c r="E14" s="150"/>
      <c r="F14" s="237">
        <v>14881.88</v>
      </c>
      <c r="G14" s="238"/>
      <c r="H14" s="238"/>
      <c r="I14" s="238"/>
      <c r="J14" s="237"/>
      <c r="K14" s="239"/>
      <c r="L14" s="239"/>
      <c r="M14" s="239"/>
      <c r="N14" s="237"/>
      <c r="O14" s="239"/>
      <c r="P14" s="239"/>
      <c r="Q14" s="239"/>
      <c r="R14" s="237"/>
      <c r="S14" s="239"/>
      <c r="T14" s="239"/>
      <c r="U14" s="239"/>
      <c r="V14" s="237"/>
      <c r="W14" s="239"/>
      <c r="X14" s="239"/>
      <c r="Y14" s="239"/>
      <c r="Z14" s="237"/>
      <c r="AA14" s="239"/>
      <c r="AB14" s="239"/>
      <c r="AC14" s="239"/>
      <c r="AD14" s="237"/>
      <c r="AE14" s="239"/>
      <c r="AF14" s="239"/>
      <c r="AG14" s="239"/>
      <c r="AH14" s="237"/>
      <c r="AI14" s="239"/>
      <c r="AJ14" s="239"/>
      <c r="AK14" s="239"/>
      <c r="AL14" s="237"/>
      <c r="AM14" s="239"/>
      <c r="AN14" s="239"/>
      <c r="AO14" s="239"/>
      <c r="AP14" s="237"/>
      <c r="AQ14" s="239"/>
      <c r="AR14" s="239"/>
      <c r="AS14" s="239"/>
      <c r="AT14" s="237"/>
      <c r="AU14" s="239"/>
      <c r="AV14" s="239"/>
      <c r="AW14" s="239"/>
      <c r="AX14" s="237"/>
      <c r="AY14" s="239"/>
      <c r="AZ14" s="239"/>
      <c r="BA14" s="239"/>
      <c r="BB14" s="237"/>
      <c r="BC14" s="239"/>
      <c r="BD14" s="239"/>
      <c r="BE14" s="239"/>
      <c r="BF14" s="237"/>
      <c r="BG14" s="239"/>
      <c r="BH14" s="239"/>
      <c r="BI14" s="239"/>
      <c r="BJ14" s="149">
        <f t="shared" si="2"/>
        <v>14881.88</v>
      </c>
      <c r="BK14" s="65">
        <f t="shared" si="0"/>
        <v>0.25917589690003484</v>
      </c>
      <c r="BL14" s="139">
        <f t="shared" si="1"/>
        <v>42538.12</v>
      </c>
      <c r="BM14" s="213"/>
      <c r="BN14" s="64"/>
      <c r="BO14" s="64"/>
      <c r="BP14" s="150"/>
      <c r="BQ14" s="142"/>
      <c r="BR14" s="64"/>
      <c r="BS14" s="150"/>
      <c r="BT14" s="22"/>
      <c r="BV14" s="22"/>
      <c r="BX14" s="24"/>
      <c r="BY14" s="22"/>
    </row>
    <row r="15" spans="1:77" s="23" customFormat="1">
      <c r="A15" s="186">
        <v>1.4</v>
      </c>
      <c r="B15" s="187" t="s">
        <v>161</v>
      </c>
      <c r="C15" s="188">
        <v>45404</v>
      </c>
      <c r="D15" s="165"/>
      <c r="E15" s="150"/>
      <c r="F15" s="237">
        <v>3446.58</v>
      </c>
      <c r="G15" s="238"/>
      <c r="H15" s="238"/>
      <c r="I15" s="238"/>
      <c r="J15" s="237"/>
      <c r="K15" s="239"/>
      <c r="L15" s="239"/>
      <c r="M15" s="239"/>
      <c r="N15" s="237"/>
      <c r="O15" s="239"/>
      <c r="P15" s="239"/>
      <c r="Q15" s="239"/>
      <c r="R15" s="237"/>
      <c r="S15" s="239"/>
      <c r="T15" s="239"/>
      <c r="U15" s="239"/>
      <c r="V15" s="237"/>
      <c r="W15" s="239"/>
      <c r="X15" s="239"/>
      <c r="Y15" s="239"/>
      <c r="Z15" s="237"/>
      <c r="AA15" s="239"/>
      <c r="AB15" s="239"/>
      <c r="AC15" s="239"/>
      <c r="AD15" s="237"/>
      <c r="AE15" s="239"/>
      <c r="AF15" s="239"/>
      <c r="AG15" s="239"/>
      <c r="AH15" s="237"/>
      <c r="AI15" s="239"/>
      <c r="AJ15" s="239"/>
      <c r="AK15" s="239"/>
      <c r="AL15" s="237"/>
      <c r="AM15" s="239"/>
      <c r="AN15" s="239"/>
      <c r="AO15" s="239"/>
      <c r="AP15" s="237"/>
      <c r="AQ15" s="239"/>
      <c r="AR15" s="239"/>
      <c r="AS15" s="239"/>
      <c r="AT15" s="237"/>
      <c r="AU15" s="239"/>
      <c r="AV15" s="239"/>
      <c r="AW15" s="239"/>
      <c r="AX15" s="237"/>
      <c r="AY15" s="239"/>
      <c r="AZ15" s="239"/>
      <c r="BA15" s="239"/>
      <c r="BB15" s="237"/>
      <c r="BC15" s="239"/>
      <c r="BD15" s="239"/>
      <c r="BE15" s="239"/>
      <c r="BF15" s="237"/>
      <c r="BG15" s="239"/>
      <c r="BH15" s="239"/>
      <c r="BI15" s="239"/>
      <c r="BJ15" s="149">
        <f t="shared" si="2"/>
        <v>3446.58</v>
      </c>
      <c r="BK15" s="65">
        <f t="shared" si="0"/>
        <v>7.5909170998149936E-2</v>
      </c>
      <c r="BL15" s="139">
        <f t="shared" si="1"/>
        <v>41957.42</v>
      </c>
      <c r="BM15" s="213"/>
      <c r="BN15" s="64"/>
      <c r="BO15" s="64"/>
      <c r="BP15" s="150"/>
      <c r="BQ15" s="142"/>
      <c r="BR15" s="64"/>
      <c r="BS15" s="150"/>
      <c r="BT15" s="22"/>
      <c r="BV15" s="22"/>
      <c r="BX15" s="24"/>
      <c r="BY15" s="22"/>
    </row>
    <row r="16" spans="1:77" s="23" customFormat="1" hidden="1">
      <c r="A16" s="186">
        <v>1.6</v>
      </c>
      <c r="B16" s="187" t="s">
        <v>162</v>
      </c>
      <c r="C16" s="188"/>
      <c r="D16" s="165"/>
      <c r="E16" s="150"/>
      <c r="F16" s="237"/>
      <c r="G16" s="238"/>
      <c r="H16" s="238"/>
      <c r="I16" s="238"/>
      <c r="J16" s="237"/>
      <c r="K16" s="239"/>
      <c r="L16" s="239"/>
      <c r="M16" s="239"/>
      <c r="N16" s="237"/>
      <c r="O16" s="239"/>
      <c r="P16" s="239"/>
      <c r="Q16" s="239"/>
      <c r="R16" s="237"/>
      <c r="S16" s="239"/>
      <c r="T16" s="239"/>
      <c r="U16" s="239"/>
      <c r="V16" s="237"/>
      <c r="W16" s="239"/>
      <c r="X16" s="239"/>
      <c r="Y16" s="239"/>
      <c r="Z16" s="237"/>
      <c r="AA16" s="239"/>
      <c r="AB16" s="239"/>
      <c r="AC16" s="239"/>
      <c r="AD16" s="237"/>
      <c r="AE16" s="239"/>
      <c r="AF16" s="239"/>
      <c r="AG16" s="239"/>
      <c r="AH16" s="237"/>
      <c r="AI16" s="239"/>
      <c r="AJ16" s="239"/>
      <c r="AK16" s="239"/>
      <c r="AL16" s="237"/>
      <c r="AM16" s="239"/>
      <c r="AN16" s="239"/>
      <c r="AO16" s="239"/>
      <c r="AP16" s="237"/>
      <c r="AQ16" s="239"/>
      <c r="AR16" s="239"/>
      <c r="AS16" s="239"/>
      <c r="AT16" s="237"/>
      <c r="AU16" s="239"/>
      <c r="AV16" s="239"/>
      <c r="AW16" s="239"/>
      <c r="AX16" s="237"/>
      <c r="AY16" s="239"/>
      <c r="AZ16" s="239"/>
      <c r="BA16" s="239"/>
      <c r="BB16" s="237"/>
      <c r="BC16" s="239"/>
      <c r="BD16" s="239"/>
      <c r="BE16" s="239"/>
      <c r="BF16" s="237"/>
      <c r="BG16" s="239"/>
      <c r="BH16" s="239"/>
      <c r="BI16" s="239"/>
      <c r="BJ16" s="149">
        <f t="shared" si="2"/>
        <v>0</v>
      </c>
      <c r="BK16" s="65" t="e">
        <f t="shared" si="0"/>
        <v>#DIV/0!</v>
      </c>
      <c r="BL16" s="139">
        <f t="shared" si="1"/>
        <v>0</v>
      </c>
      <c r="BM16" s="213"/>
      <c r="BN16" s="64"/>
      <c r="BO16" s="64"/>
      <c r="BP16" s="150"/>
      <c r="BQ16" s="142"/>
      <c r="BR16" s="64"/>
      <c r="BS16" s="150"/>
      <c r="BT16" s="22"/>
      <c r="BV16" s="22"/>
      <c r="BX16" s="24"/>
      <c r="BY16" s="22"/>
    </row>
    <row r="17" spans="1:77" s="23" customFormat="1" ht="51">
      <c r="A17" s="184">
        <v>2</v>
      </c>
      <c r="B17" s="185" t="s">
        <v>289</v>
      </c>
      <c r="C17" s="62">
        <f>SUMIFS(C$10:C$70,$A$10:$A$70,"&lt;"&amp;$A$23,$A$10:$A$70,"&gt;"&amp;$A$17)</f>
        <v>3514862</v>
      </c>
      <c r="D17" s="189">
        <v>0.85</v>
      </c>
      <c r="E17" s="148">
        <f>ROUND(C17/$C$9*D17,2)</f>
        <v>2883589.89</v>
      </c>
      <c r="F17" s="235">
        <f>SUMIFS(F$10:F$70,$A$10:$A$70,"&lt;"&amp;$A$23,$A$10:$A$70,"&gt;"&amp;$A$17)</f>
        <v>189976.42</v>
      </c>
      <c r="G17" s="236">
        <f>ROUND(F17/$F$9,2)</f>
        <v>189976.42</v>
      </c>
      <c r="H17" s="236">
        <f>G17-I17</f>
        <v>28496.460000000021</v>
      </c>
      <c r="I17" s="236">
        <f>ROUND(F17/F$9*$D17,2)</f>
        <v>161479.96</v>
      </c>
      <c r="J17" s="235">
        <f>SUMIFS(J$10:J$70,$A$10:$A$70,"&lt;"&amp;$A$23,$A$10:$A$70,"&gt;"&amp;$A$17)</f>
        <v>0</v>
      </c>
      <c r="K17" s="236">
        <f>ROUND(J17/J$9,2)</f>
        <v>0</v>
      </c>
      <c r="L17" s="236">
        <f>K17-M17</f>
        <v>0</v>
      </c>
      <c r="M17" s="236">
        <f>ROUND(J17/J$9*$D17,2)</f>
        <v>0</v>
      </c>
      <c r="N17" s="235">
        <f>SUMIFS(N$10:N$70,$A$10:$A$70,"&lt;"&amp;$A$23,$A$10:$A$70,"&gt;"&amp;$A$17)</f>
        <v>0</v>
      </c>
      <c r="O17" s="236">
        <f>ROUND(N17/N$9,2)</f>
        <v>0</v>
      </c>
      <c r="P17" s="236">
        <f>O17-Q17</f>
        <v>0</v>
      </c>
      <c r="Q17" s="236">
        <f>ROUND(N17/N$9*$D17,2)</f>
        <v>0</v>
      </c>
      <c r="R17" s="235">
        <f>SUMIFS(R$10:R$70,$A$10:$A$70,"&lt;"&amp;$A$23,$A$10:$A$70,"&gt;"&amp;$A$17)</f>
        <v>0</v>
      </c>
      <c r="S17" s="236">
        <f>ROUND(R17/R$9,2)</f>
        <v>0</v>
      </c>
      <c r="T17" s="236">
        <f>S17-U17</f>
        <v>0</v>
      </c>
      <c r="U17" s="236">
        <f>ROUND(R17/R$9*$D17,2)</f>
        <v>0</v>
      </c>
      <c r="V17" s="235">
        <f>SUMIFS(V$10:V$70,$A$10:$A$70,"&lt;"&amp;$A$23,$A$10:$A$70,"&gt;"&amp;$A$17)</f>
        <v>0</v>
      </c>
      <c r="W17" s="236">
        <f>ROUND(V17/V$9,2)</f>
        <v>0</v>
      </c>
      <c r="X17" s="236">
        <f>W17-Y17</f>
        <v>0</v>
      </c>
      <c r="Y17" s="236">
        <f>ROUND(V17/V$9*$D17,2)</f>
        <v>0</v>
      </c>
      <c r="Z17" s="235">
        <f>SUMIFS(Z$10:Z$70,$A$10:$A$70,"&lt;"&amp;$A$23,$A$10:$A$70,"&gt;"&amp;$A$17)</f>
        <v>0</v>
      </c>
      <c r="AA17" s="236">
        <f>ROUND(Z17/Z$9,2)</f>
        <v>0</v>
      </c>
      <c r="AB17" s="236">
        <f>AA17-AC17</f>
        <v>0</v>
      </c>
      <c r="AC17" s="236">
        <f>ROUND(Z17/Z$9*$D17,2)</f>
        <v>0</v>
      </c>
      <c r="AD17" s="235">
        <f>SUMIFS(AD$10:AD$70,$A$10:$A$70,"&lt;"&amp;$A$23,$A$10:$A$70,"&gt;"&amp;$A$17)</f>
        <v>0</v>
      </c>
      <c r="AE17" s="236">
        <f>ROUND(AD17/AD$9,2)</f>
        <v>0</v>
      </c>
      <c r="AF17" s="236">
        <f>AE17-AG17</f>
        <v>0</v>
      </c>
      <c r="AG17" s="236">
        <f>ROUND(AD17/AD$9*$D17,2)</f>
        <v>0</v>
      </c>
      <c r="AH17" s="235">
        <f>SUMIFS(AH$10:AH$70,$A$10:$A$70,"&lt;"&amp;$A$23,$A$10:$A$70,"&gt;"&amp;$A$17)</f>
        <v>0</v>
      </c>
      <c r="AI17" s="236">
        <f>ROUND(AH17/AH$9,2)</f>
        <v>0</v>
      </c>
      <c r="AJ17" s="236">
        <f>AI17-AK17</f>
        <v>0</v>
      </c>
      <c r="AK17" s="236">
        <f>ROUND(AH17/AH$9*$D17,2)</f>
        <v>0</v>
      </c>
      <c r="AL17" s="235">
        <f>SUMIFS(AL$10:AL$70,$A$10:$A$70,"&lt;"&amp;$A$23,$A$10:$A$70,"&gt;"&amp;$A$17)</f>
        <v>0</v>
      </c>
      <c r="AM17" s="236">
        <f>ROUND(AL17/AL$9,2)</f>
        <v>0</v>
      </c>
      <c r="AN17" s="236">
        <f>AM17-AO17</f>
        <v>0</v>
      </c>
      <c r="AO17" s="236">
        <f>ROUND(AL17/AL$9*$D17,2)</f>
        <v>0</v>
      </c>
      <c r="AP17" s="235">
        <f>SUMIFS(AP$10:AP$70,$A$10:$A$70,"&lt;"&amp;$A$23,$A$10:$A$70,"&gt;"&amp;$A$17)</f>
        <v>0</v>
      </c>
      <c r="AQ17" s="236">
        <f>ROUND(AP17/AP$9,2)</f>
        <v>0</v>
      </c>
      <c r="AR17" s="236">
        <f>AQ17-AS17</f>
        <v>0</v>
      </c>
      <c r="AS17" s="236">
        <f>ROUND(AP17/AP$9*$D17,2)</f>
        <v>0</v>
      </c>
      <c r="AT17" s="235">
        <f>SUMIFS(AT$10:AT$70,$A$10:$A$70,"&lt;"&amp;$A$23,$A$10:$A$70,"&gt;"&amp;$A$17)</f>
        <v>0</v>
      </c>
      <c r="AU17" s="236">
        <f>ROUND(AT17/AT$9,2)</f>
        <v>0</v>
      </c>
      <c r="AV17" s="236">
        <f>AU17-AW17</f>
        <v>0</v>
      </c>
      <c r="AW17" s="236">
        <f>ROUND(AT17/AT$9*$D17,2)</f>
        <v>0</v>
      </c>
      <c r="AX17" s="235">
        <f>SUMIFS(AX$10:AX$70,$A$10:$A$70,"&lt;"&amp;$A$23,$A$10:$A$70,"&gt;"&amp;$A$17)</f>
        <v>0</v>
      </c>
      <c r="AY17" s="236">
        <f>ROUND(AX17/AX$9,2)</f>
        <v>0</v>
      </c>
      <c r="AZ17" s="236">
        <f>AY17-BA17</f>
        <v>0</v>
      </c>
      <c r="BA17" s="236">
        <f>ROUND(AX17/AX$9*$D17,2)</f>
        <v>0</v>
      </c>
      <c r="BB17" s="235">
        <f>SUMIFS(BB$10:BB$70,$A$10:$A$70,"&lt;"&amp;$A$23,$A$10:$A$70,"&gt;"&amp;$A$17)</f>
        <v>0</v>
      </c>
      <c r="BC17" s="236">
        <f>ROUND(BB17/BB$9,2)</f>
        <v>0</v>
      </c>
      <c r="BD17" s="236">
        <f>BC17-BE17</f>
        <v>0</v>
      </c>
      <c r="BE17" s="236">
        <f>ROUND(BB17/BB$9*$D17,2)</f>
        <v>0</v>
      </c>
      <c r="BF17" s="235">
        <f>SUMIFS(BF$10:BF$70,$A$10:$A$70,"&lt;"&amp;$A$23,$A$10:$A$70,"&gt;"&amp;$A$17)</f>
        <v>0</v>
      </c>
      <c r="BG17" s="236">
        <f>ROUND(BF17/BF$9,2)</f>
        <v>0</v>
      </c>
      <c r="BH17" s="236">
        <f>BG17-BI17</f>
        <v>0</v>
      </c>
      <c r="BI17" s="236">
        <f>ROUND(BF17/BF$9*$D17,2)</f>
        <v>0</v>
      </c>
      <c r="BJ17" s="147">
        <f>SUM(BJ18:BJ22)</f>
        <v>189976.42</v>
      </c>
      <c r="BK17" s="63">
        <f t="shared" si="0"/>
        <v>5.4049467660465762E-2</v>
      </c>
      <c r="BL17" s="138">
        <f t="shared" si="1"/>
        <v>3324885.58</v>
      </c>
      <c r="BM17" s="212">
        <f>G17+K17+O17+S17+W17+AA17+AE17+AI17+AM17+AQ17+AU17+AY17+BC17+BG17</f>
        <v>189976.42</v>
      </c>
      <c r="BN17" s="62">
        <f>I17+M17+Q17+U17+Y17+AC17+AG17+AK17+AO17+AS17+AW17+BA17+BE17+BI17</f>
        <v>161479.96</v>
      </c>
      <c r="BO17" s="63">
        <f>BN17/E17</f>
        <v>5.5999627603077765E-2</v>
      </c>
      <c r="BP17" s="148">
        <f>E17-BN17</f>
        <v>2722109.93</v>
      </c>
      <c r="BQ17" s="193">
        <v>0</v>
      </c>
      <c r="BR17" s="194">
        <v>1236500</v>
      </c>
      <c r="BS17" s="195">
        <v>807600</v>
      </c>
      <c r="BT17" s="22"/>
      <c r="BV17" s="22"/>
      <c r="BX17" s="24"/>
      <c r="BY17" s="22"/>
    </row>
    <row r="18" spans="1:77" s="23" customFormat="1">
      <c r="A18" s="186">
        <v>2.1</v>
      </c>
      <c r="B18" s="187" t="s">
        <v>164</v>
      </c>
      <c r="C18" s="188">
        <v>301700</v>
      </c>
      <c r="D18" s="165" t="s">
        <v>165</v>
      </c>
      <c r="E18" s="150"/>
      <c r="F18" s="237">
        <v>56991.21</v>
      </c>
      <c r="G18" s="238"/>
      <c r="H18" s="238"/>
      <c r="I18" s="238"/>
      <c r="J18" s="237"/>
      <c r="K18" s="239"/>
      <c r="L18" s="239"/>
      <c r="M18" s="239"/>
      <c r="N18" s="237"/>
      <c r="O18" s="239"/>
      <c r="P18" s="239"/>
      <c r="Q18" s="239"/>
      <c r="R18" s="237"/>
      <c r="S18" s="239"/>
      <c r="T18" s="239"/>
      <c r="U18" s="239"/>
      <c r="V18" s="237"/>
      <c r="W18" s="239"/>
      <c r="X18" s="239"/>
      <c r="Y18" s="239"/>
      <c r="Z18" s="237"/>
      <c r="AA18" s="239"/>
      <c r="AB18" s="239"/>
      <c r="AC18" s="239"/>
      <c r="AD18" s="237"/>
      <c r="AE18" s="239"/>
      <c r="AF18" s="239"/>
      <c r="AG18" s="239"/>
      <c r="AH18" s="237"/>
      <c r="AI18" s="239"/>
      <c r="AJ18" s="239"/>
      <c r="AK18" s="239"/>
      <c r="AL18" s="237"/>
      <c r="AM18" s="239"/>
      <c r="AN18" s="239"/>
      <c r="AO18" s="239"/>
      <c r="AP18" s="237"/>
      <c r="AQ18" s="239"/>
      <c r="AR18" s="239"/>
      <c r="AS18" s="239"/>
      <c r="AT18" s="237"/>
      <c r="AU18" s="239"/>
      <c r="AV18" s="239"/>
      <c r="AW18" s="239"/>
      <c r="AX18" s="237"/>
      <c r="AY18" s="239"/>
      <c r="AZ18" s="239"/>
      <c r="BA18" s="239"/>
      <c r="BB18" s="237"/>
      <c r="BC18" s="239"/>
      <c r="BD18" s="239"/>
      <c r="BE18" s="239"/>
      <c r="BF18" s="237"/>
      <c r="BG18" s="239"/>
      <c r="BH18" s="239"/>
      <c r="BI18" s="239"/>
      <c r="BJ18" s="149">
        <f t="shared" si="2"/>
        <v>56991.21</v>
      </c>
      <c r="BK18" s="65">
        <f t="shared" si="0"/>
        <v>0.18890026516407027</v>
      </c>
      <c r="BL18" s="139">
        <f t="shared" si="1"/>
        <v>244708.79</v>
      </c>
      <c r="BM18" s="213"/>
      <c r="BN18" s="64"/>
      <c r="BO18" s="64"/>
      <c r="BP18" s="150"/>
      <c r="BQ18" s="142"/>
      <c r="BR18" s="64"/>
      <c r="BS18" s="150"/>
      <c r="BT18" s="22"/>
      <c r="BV18" s="22"/>
      <c r="BX18" s="24"/>
      <c r="BY18" s="22"/>
    </row>
    <row r="19" spans="1:77" s="23" customFormat="1" hidden="1">
      <c r="A19" s="186">
        <v>2.2000000000000002</v>
      </c>
      <c r="B19" s="187" t="s">
        <v>159</v>
      </c>
      <c r="C19" s="188">
        <v>0</v>
      </c>
      <c r="D19" s="165"/>
      <c r="E19" s="150"/>
      <c r="F19" s="237">
        <v>0</v>
      </c>
      <c r="G19" s="238"/>
      <c r="H19" s="238"/>
      <c r="I19" s="238"/>
      <c r="J19" s="237"/>
      <c r="K19" s="239"/>
      <c r="L19" s="239"/>
      <c r="M19" s="239"/>
      <c r="N19" s="237"/>
      <c r="O19" s="239"/>
      <c r="P19" s="239"/>
      <c r="Q19" s="239"/>
      <c r="R19" s="237"/>
      <c r="S19" s="239"/>
      <c r="T19" s="239"/>
      <c r="U19" s="239"/>
      <c r="V19" s="237"/>
      <c r="W19" s="239"/>
      <c r="X19" s="239"/>
      <c r="Y19" s="239"/>
      <c r="Z19" s="237"/>
      <c r="AA19" s="239"/>
      <c r="AB19" s="239"/>
      <c r="AC19" s="239"/>
      <c r="AD19" s="237"/>
      <c r="AE19" s="239"/>
      <c r="AF19" s="239"/>
      <c r="AG19" s="239"/>
      <c r="AH19" s="237"/>
      <c r="AI19" s="239"/>
      <c r="AJ19" s="239"/>
      <c r="AK19" s="239"/>
      <c r="AL19" s="237"/>
      <c r="AM19" s="239"/>
      <c r="AN19" s="239"/>
      <c r="AO19" s="239"/>
      <c r="AP19" s="237"/>
      <c r="AQ19" s="239"/>
      <c r="AR19" s="239"/>
      <c r="AS19" s="239"/>
      <c r="AT19" s="237"/>
      <c r="AU19" s="239"/>
      <c r="AV19" s="239"/>
      <c r="AW19" s="239"/>
      <c r="AX19" s="237"/>
      <c r="AY19" s="239"/>
      <c r="AZ19" s="239"/>
      <c r="BA19" s="239"/>
      <c r="BB19" s="237"/>
      <c r="BC19" s="239"/>
      <c r="BD19" s="239"/>
      <c r="BE19" s="239"/>
      <c r="BF19" s="237"/>
      <c r="BG19" s="239"/>
      <c r="BH19" s="239"/>
      <c r="BI19" s="239"/>
      <c r="BJ19" s="149">
        <f t="shared" si="2"/>
        <v>0</v>
      </c>
      <c r="BK19" s="65" t="e">
        <f t="shared" si="0"/>
        <v>#DIV/0!</v>
      </c>
      <c r="BL19" s="139">
        <f t="shared" si="1"/>
        <v>0</v>
      </c>
      <c r="BM19" s="213"/>
      <c r="BN19" s="64"/>
      <c r="BO19" s="64"/>
      <c r="BP19" s="150"/>
      <c r="BQ19" s="142"/>
      <c r="BR19" s="64"/>
      <c r="BS19" s="150"/>
      <c r="BT19" s="22"/>
      <c r="BV19" s="22"/>
      <c r="BX19" s="24"/>
      <c r="BY19" s="22"/>
    </row>
    <row r="20" spans="1:77" s="23" customFormat="1">
      <c r="A20" s="186">
        <v>2.2000000000000002</v>
      </c>
      <c r="B20" s="187" t="s">
        <v>287</v>
      </c>
      <c r="C20" s="188">
        <v>1927562</v>
      </c>
      <c r="D20" s="165"/>
      <c r="E20" s="150"/>
      <c r="F20" s="237">
        <v>88406.86</v>
      </c>
      <c r="G20" s="238"/>
      <c r="H20" s="238"/>
      <c r="I20" s="238"/>
      <c r="J20" s="237"/>
      <c r="K20" s="239"/>
      <c r="L20" s="239"/>
      <c r="M20" s="239"/>
      <c r="N20" s="237"/>
      <c r="O20" s="239"/>
      <c r="P20" s="239"/>
      <c r="Q20" s="239"/>
      <c r="R20" s="237"/>
      <c r="S20" s="239"/>
      <c r="T20" s="239"/>
      <c r="U20" s="239"/>
      <c r="V20" s="237"/>
      <c r="W20" s="239"/>
      <c r="X20" s="239"/>
      <c r="Y20" s="239"/>
      <c r="Z20" s="237"/>
      <c r="AA20" s="239"/>
      <c r="AB20" s="239"/>
      <c r="AC20" s="239"/>
      <c r="AD20" s="237"/>
      <c r="AE20" s="239"/>
      <c r="AF20" s="239"/>
      <c r="AG20" s="239"/>
      <c r="AH20" s="237"/>
      <c r="AI20" s="239"/>
      <c r="AJ20" s="239"/>
      <c r="AK20" s="239"/>
      <c r="AL20" s="237"/>
      <c r="AM20" s="239"/>
      <c r="AN20" s="239"/>
      <c r="AO20" s="239"/>
      <c r="AP20" s="237"/>
      <c r="AQ20" s="239"/>
      <c r="AR20" s="239"/>
      <c r="AS20" s="239"/>
      <c r="AT20" s="237"/>
      <c r="AU20" s="239"/>
      <c r="AV20" s="239"/>
      <c r="AW20" s="239"/>
      <c r="AX20" s="237"/>
      <c r="AY20" s="239"/>
      <c r="AZ20" s="239"/>
      <c r="BA20" s="239"/>
      <c r="BB20" s="237"/>
      <c r="BC20" s="239"/>
      <c r="BD20" s="239"/>
      <c r="BE20" s="239"/>
      <c r="BF20" s="237"/>
      <c r="BG20" s="239"/>
      <c r="BH20" s="239"/>
      <c r="BI20" s="239"/>
      <c r="BJ20" s="149">
        <f t="shared" si="2"/>
        <v>88406.86</v>
      </c>
      <c r="BK20" s="65">
        <f t="shared" si="0"/>
        <v>4.5864599945423287E-2</v>
      </c>
      <c r="BL20" s="139">
        <f t="shared" si="1"/>
        <v>1839155.14</v>
      </c>
      <c r="BM20" s="213"/>
      <c r="BN20" s="64"/>
      <c r="BO20" s="64"/>
      <c r="BP20" s="150"/>
      <c r="BQ20" s="142"/>
      <c r="BR20" s="64"/>
      <c r="BS20" s="150"/>
      <c r="BT20" s="22"/>
      <c r="BV20" s="22"/>
      <c r="BX20" s="24"/>
      <c r="BY20" s="22"/>
    </row>
    <row r="21" spans="1:77" s="23" customFormat="1">
      <c r="A21" s="186">
        <v>2.2999999999999998</v>
      </c>
      <c r="B21" s="187" t="s">
        <v>288</v>
      </c>
      <c r="C21" s="188">
        <v>1285600</v>
      </c>
      <c r="D21" s="165"/>
      <c r="E21" s="150"/>
      <c r="F21" s="237">
        <v>44578.35</v>
      </c>
      <c r="G21" s="238"/>
      <c r="H21" s="238"/>
      <c r="I21" s="238"/>
      <c r="J21" s="237"/>
      <c r="K21" s="239"/>
      <c r="L21" s="239"/>
      <c r="M21" s="239"/>
      <c r="N21" s="237"/>
      <c r="O21" s="239"/>
      <c r="P21" s="239"/>
      <c r="Q21" s="239"/>
      <c r="R21" s="237"/>
      <c r="S21" s="239"/>
      <c r="T21" s="239"/>
      <c r="U21" s="239"/>
      <c r="V21" s="237"/>
      <c r="W21" s="239"/>
      <c r="X21" s="239"/>
      <c r="Y21" s="239"/>
      <c r="Z21" s="237"/>
      <c r="AA21" s="239"/>
      <c r="AB21" s="239"/>
      <c r="AC21" s="239"/>
      <c r="AD21" s="237"/>
      <c r="AE21" s="239"/>
      <c r="AF21" s="239"/>
      <c r="AG21" s="239"/>
      <c r="AH21" s="237"/>
      <c r="AI21" s="239"/>
      <c r="AJ21" s="239"/>
      <c r="AK21" s="239"/>
      <c r="AL21" s="237"/>
      <c r="AM21" s="239"/>
      <c r="AN21" s="239"/>
      <c r="AO21" s="239"/>
      <c r="AP21" s="237"/>
      <c r="AQ21" s="239"/>
      <c r="AR21" s="239"/>
      <c r="AS21" s="239"/>
      <c r="AT21" s="237"/>
      <c r="AU21" s="239"/>
      <c r="AV21" s="239"/>
      <c r="AW21" s="239"/>
      <c r="AX21" s="237"/>
      <c r="AY21" s="239"/>
      <c r="AZ21" s="239"/>
      <c r="BA21" s="239"/>
      <c r="BB21" s="237"/>
      <c r="BC21" s="239"/>
      <c r="BD21" s="239"/>
      <c r="BE21" s="239"/>
      <c r="BF21" s="237"/>
      <c r="BG21" s="239"/>
      <c r="BH21" s="239"/>
      <c r="BI21" s="239"/>
      <c r="BJ21" s="149">
        <f t="shared" si="2"/>
        <v>44578.35</v>
      </c>
      <c r="BK21" s="65">
        <f t="shared" si="0"/>
        <v>3.467513223397635E-2</v>
      </c>
      <c r="BL21" s="139">
        <f t="shared" si="1"/>
        <v>1241021.6499999999</v>
      </c>
      <c r="BM21" s="213"/>
      <c r="BN21" s="64"/>
      <c r="BO21" s="64"/>
      <c r="BP21" s="150"/>
      <c r="BQ21" s="142"/>
      <c r="BR21" s="64"/>
      <c r="BS21" s="150"/>
      <c r="BT21" s="22"/>
      <c r="BV21" s="22"/>
      <c r="BX21" s="24"/>
      <c r="BY21" s="22"/>
    </row>
    <row r="22" spans="1:77" s="23" customFormat="1" hidden="1">
      <c r="A22" s="186">
        <v>2.5</v>
      </c>
      <c r="B22" s="187" t="s">
        <v>162</v>
      </c>
      <c r="C22" s="188"/>
      <c r="D22" s="165"/>
      <c r="E22" s="150"/>
      <c r="F22" s="237"/>
      <c r="G22" s="238"/>
      <c r="H22" s="238"/>
      <c r="I22" s="238"/>
      <c r="J22" s="237"/>
      <c r="K22" s="239"/>
      <c r="L22" s="239"/>
      <c r="M22" s="239"/>
      <c r="N22" s="237"/>
      <c r="O22" s="239"/>
      <c r="P22" s="239"/>
      <c r="Q22" s="239"/>
      <c r="R22" s="237"/>
      <c r="S22" s="239"/>
      <c r="T22" s="239"/>
      <c r="U22" s="239"/>
      <c r="V22" s="237"/>
      <c r="W22" s="239"/>
      <c r="X22" s="239"/>
      <c r="Y22" s="239"/>
      <c r="Z22" s="237"/>
      <c r="AA22" s="239"/>
      <c r="AB22" s="239"/>
      <c r="AC22" s="239"/>
      <c r="AD22" s="237"/>
      <c r="AE22" s="239"/>
      <c r="AF22" s="239"/>
      <c r="AG22" s="239"/>
      <c r="AH22" s="237"/>
      <c r="AI22" s="239"/>
      <c r="AJ22" s="239"/>
      <c r="AK22" s="239"/>
      <c r="AL22" s="237"/>
      <c r="AM22" s="239"/>
      <c r="AN22" s="239"/>
      <c r="AO22" s="239"/>
      <c r="AP22" s="237"/>
      <c r="AQ22" s="239"/>
      <c r="AR22" s="239"/>
      <c r="AS22" s="239"/>
      <c r="AT22" s="237"/>
      <c r="AU22" s="239"/>
      <c r="AV22" s="239"/>
      <c r="AW22" s="239"/>
      <c r="AX22" s="237"/>
      <c r="AY22" s="239"/>
      <c r="AZ22" s="239"/>
      <c r="BA22" s="239"/>
      <c r="BB22" s="237"/>
      <c r="BC22" s="239"/>
      <c r="BD22" s="239"/>
      <c r="BE22" s="239"/>
      <c r="BF22" s="237"/>
      <c r="BG22" s="239"/>
      <c r="BH22" s="239"/>
      <c r="BI22" s="239"/>
      <c r="BJ22" s="149">
        <f t="shared" si="2"/>
        <v>0</v>
      </c>
      <c r="BK22" s="65" t="e">
        <f t="shared" si="0"/>
        <v>#DIV/0!</v>
      </c>
      <c r="BL22" s="139">
        <f t="shared" si="1"/>
        <v>0</v>
      </c>
      <c r="BM22" s="213"/>
      <c r="BN22" s="64"/>
      <c r="BO22" s="64"/>
      <c r="BP22" s="150"/>
      <c r="BQ22" s="142"/>
      <c r="BR22" s="64"/>
      <c r="BS22" s="150"/>
      <c r="BT22" s="22"/>
      <c r="BV22" s="22"/>
      <c r="BX22" s="24"/>
      <c r="BY22" s="22"/>
    </row>
    <row r="23" spans="1:77" s="23" customFormat="1" ht="51">
      <c r="A23" s="184">
        <v>3</v>
      </c>
      <c r="B23" s="185" t="s">
        <v>290</v>
      </c>
      <c r="C23" s="62">
        <f>SUMIFS(C$10:C$70,$A$10:$A$70,"&lt;"&amp;$A$29,$A$10:$A$70,"&gt;"&amp;$A$23)</f>
        <v>4684861</v>
      </c>
      <c r="D23" s="189">
        <v>0.85</v>
      </c>
      <c r="E23" s="148">
        <f>ROUND(C23/$C$9*D23,2)</f>
        <v>3843456.11</v>
      </c>
      <c r="F23" s="235">
        <f>SUMIFS(F$10:F$70,$A$10:$A$70,"&lt;"&amp;$A$29,$A$10:$A$70,"&gt;"&amp;$A$23)</f>
        <v>445675.53</v>
      </c>
      <c r="G23" s="236">
        <f>ROUND(F23/$F$9,2)</f>
        <v>445675.53</v>
      </c>
      <c r="H23" s="236">
        <f>G23-I23</f>
        <v>66851.330000000016</v>
      </c>
      <c r="I23" s="236">
        <f>ROUND(F23/F$9*$D23,2)</f>
        <v>378824.2</v>
      </c>
      <c r="J23" s="235">
        <f>SUMIFS(J$10:J$70,$A$10:$A$70,"&lt;"&amp;$A$29,$A$10:$A$70,"&gt;"&amp;$A$23)</f>
        <v>0</v>
      </c>
      <c r="K23" s="236">
        <f>ROUND(J23/J$9,2)</f>
        <v>0</v>
      </c>
      <c r="L23" s="236">
        <f>K23-M23</f>
        <v>0</v>
      </c>
      <c r="M23" s="236">
        <f>ROUND(J23/J$9*$D23,2)</f>
        <v>0</v>
      </c>
      <c r="N23" s="235">
        <f>SUMIFS(N$10:N$70,$A$10:$A$70,"&lt;"&amp;$A$29,$A$10:$A$70,"&gt;"&amp;$A$23)</f>
        <v>0</v>
      </c>
      <c r="O23" s="236">
        <f>ROUND(N23/N$9,2)</f>
        <v>0</v>
      </c>
      <c r="P23" s="236">
        <f>O23-Q23</f>
        <v>0</v>
      </c>
      <c r="Q23" s="236">
        <f>ROUND(N23/N$9*$D23,2)</f>
        <v>0</v>
      </c>
      <c r="R23" s="235">
        <f>SUMIFS(R$10:R$70,$A$10:$A$70,"&lt;"&amp;$A$29,$A$10:$A$70,"&gt;"&amp;$A$23)</f>
        <v>0</v>
      </c>
      <c r="S23" s="236">
        <f>ROUND(R23/R$9,2)</f>
        <v>0</v>
      </c>
      <c r="T23" s="236">
        <f>S23-U23</f>
        <v>0</v>
      </c>
      <c r="U23" s="236">
        <f>ROUND(R23/R$9*$D23,2)</f>
        <v>0</v>
      </c>
      <c r="V23" s="235">
        <f>SUMIFS(V$10:V$70,$A$10:$A$70,"&lt;"&amp;$A$29,$A$10:$A$70,"&gt;"&amp;$A$23)</f>
        <v>0</v>
      </c>
      <c r="W23" s="236">
        <f>ROUND(V23/V$9,2)</f>
        <v>0</v>
      </c>
      <c r="X23" s="236">
        <f>W23-Y23</f>
        <v>0</v>
      </c>
      <c r="Y23" s="236">
        <f>ROUND(V23/V$9*$D23,2)</f>
        <v>0</v>
      </c>
      <c r="Z23" s="235">
        <f>SUMIFS(Z$10:Z$70,$A$10:$A$70,"&lt;"&amp;$A$29,$A$10:$A$70,"&gt;"&amp;$A$23)</f>
        <v>0</v>
      </c>
      <c r="AA23" s="236">
        <f>ROUND(Z23/Z$9,2)</f>
        <v>0</v>
      </c>
      <c r="AB23" s="236">
        <f>AA23-AC23</f>
        <v>0</v>
      </c>
      <c r="AC23" s="236">
        <f>ROUND(Z23/Z$9*$D23,2)</f>
        <v>0</v>
      </c>
      <c r="AD23" s="235">
        <f>SUMIFS(AD$10:AD$70,$A$10:$A$70,"&lt;"&amp;$A$29,$A$10:$A$70,"&gt;"&amp;$A$23)</f>
        <v>0</v>
      </c>
      <c r="AE23" s="236">
        <f>ROUND(AD23/AD$9,2)</f>
        <v>0</v>
      </c>
      <c r="AF23" s="236">
        <f>AE23-AG23</f>
        <v>0</v>
      </c>
      <c r="AG23" s="236">
        <f>ROUND(AD23/AD$9*$D23,2)</f>
        <v>0</v>
      </c>
      <c r="AH23" s="235">
        <f>SUMIFS(AH$10:AH$70,$A$10:$A$70,"&lt;"&amp;$A$29,$A$10:$A$70,"&gt;"&amp;$A$23)</f>
        <v>0</v>
      </c>
      <c r="AI23" s="236">
        <f>ROUND(AH23/AH$9,2)</f>
        <v>0</v>
      </c>
      <c r="AJ23" s="236">
        <f>AI23-AK23</f>
        <v>0</v>
      </c>
      <c r="AK23" s="236">
        <f>ROUND(AH23/AH$9*$D23,2)</f>
        <v>0</v>
      </c>
      <c r="AL23" s="235">
        <f>SUMIFS(AL$10:AL$70,$A$10:$A$70,"&lt;"&amp;$A$29,$A$10:$A$70,"&gt;"&amp;$A$23)</f>
        <v>0</v>
      </c>
      <c r="AM23" s="236">
        <f>ROUND(AL23/AL$9,2)</f>
        <v>0</v>
      </c>
      <c r="AN23" s="236">
        <f>AM23-AO23</f>
        <v>0</v>
      </c>
      <c r="AO23" s="236">
        <f>ROUND(AL23/AL$9*$D23,2)</f>
        <v>0</v>
      </c>
      <c r="AP23" s="235">
        <f>SUMIFS(AP$10:AP$70,$A$10:$A$70,"&lt;"&amp;$A$29,$A$10:$A$70,"&gt;"&amp;$A$23)</f>
        <v>0</v>
      </c>
      <c r="AQ23" s="236">
        <f>ROUND(AP23/AP$9,2)</f>
        <v>0</v>
      </c>
      <c r="AR23" s="236">
        <f>AQ23-AS23</f>
        <v>0</v>
      </c>
      <c r="AS23" s="236">
        <f>ROUND(AP23/AP$9*$D23,2)</f>
        <v>0</v>
      </c>
      <c r="AT23" s="235">
        <f>SUMIFS(AT$10:AT$70,$A$10:$A$70,"&lt;"&amp;$A$29,$A$10:$A$70,"&gt;"&amp;$A$23)</f>
        <v>0</v>
      </c>
      <c r="AU23" s="236">
        <f>ROUND(AT23/AT$9,2)</f>
        <v>0</v>
      </c>
      <c r="AV23" s="236">
        <f>AU23-AW23</f>
        <v>0</v>
      </c>
      <c r="AW23" s="236">
        <f>ROUND(AT23/AT$9*$D23,2)</f>
        <v>0</v>
      </c>
      <c r="AX23" s="235">
        <f>SUMIFS(AX$10:AX$70,$A$10:$A$70,"&lt;"&amp;$A$29,$A$10:$A$70,"&gt;"&amp;$A$23)</f>
        <v>0</v>
      </c>
      <c r="AY23" s="236">
        <f>ROUND(AX23/AX$9,2)</f>
        <v>0</v>
      </c>
      <c r="AZ23" s="236">
        <f>AY23-BA23</f>
        <v>0</v>
      </c>
      <c r="BA23" s="236">
        <f>ROUND(AX23/AX$9*$D23,2)</f>
        <v>0</v>
      </c>
      <c r="BB23" s="235">
        <f>SUMIFS(BB$10:BB$70,$A$10:$A$70,"&lt;"&amp;$A$29,$A$10:$A$70,"&gt;"&amp;$A$23)</f>
        <v>0</v>
      </c>
      <c r="BC23" s="236">
        <f>ROUND(BB23/BB$9,2)</f>
        <v>0</v>
      </c>
      <c r="BD23" s="236">
        <f>BC23-BE23</f>
        <v>0</v>
      </c>
      <c r="BE23" s="236">
        <f>ROUND(BB23/BB$9*$D23,2)</f>
        <v>0</v>
      </c>
      <c r="BF23" s="235">
        <f>SUMIFS(BF$10:BF$70,$A$10:$A$70,"&lt;"&amp;$A$29,$A$10:$A$70,"&gt;"&amp;$A$23)</f>
        <v>0</v>
      </c>
      <c r="BG23" s="236">
        <f>ROUND(BF23/BF$9,2)</f>
        <v>0</v>
      </c>
      <c r="BH23" s="236">
        <f>BG23-BI23</f>
        <v>0</v>
      </c>
      <c r="BI23" s="236">
        <f>ROUND(BF23/BF$9*$D23,2)</f>
        <v>0</v>
      </c>
      <c r="BJ23" s="147">
        <f>SUM(BJ24:BJ28)</f>
        <v>445675.53</v>
      </c>
      <c r="BK23" s="63">
        <f t="shared" si="0"/>
        <v>9.5131003886774881E-2</v>
      </c>
      <c r="BL23" s="138">
        <f t="shared" si="1"/>
        <v>4239185.47</v>
      </c>
      <c r="BM23" s="212">
        <f>G23+K23+O23+S23+W23+AA23+AE23+AI23+AM23+AQ23+AU23+AY23+BC23+BG23</f>
        <v>445675.53</v>
      </c>
      <c r="BN23" s="62">
        <f>I23+M23+Q23+U23+Y23+AC23+AG23+AK23+AO23+AS23+AW23+BA23+BE23+BI23</f>
        <v>378824.2</v>
      </c>
      <c r="BO23" s="63">
        <f>BN23/E23</f>
        <v>9.856342551027597E-2</v>
      </c>
      <c r="BP23" s="148">
        <f>E23-BN23</f>
        <v>3464631.9099999997</v>
      </c>
      <c r="BQ23" s="193">
        <v>0</v>
      </c>
      <c r="BR23" s="194">
        <v>1215000</v>
      </c>
      <c r="BS23" s="195">
        <v>1310000</v>
      </c>
      <c r="BT23" s="22"/>
      <c r="BV23" s="22"/>
      <c r="BX23" s="24"/>
      <c r="BY23" s="22"/>
    </row>
    <row r="24" spans="1:77" s="23" customFormat="1">
      <c r="A24" s="186">
        <v>3.1</v>
      </c>
      <c r="B24" s="187" t="s">
        <v>167</v>
      </c>
      <c r="C24" s="188">
        <v>961111.14</v>
      </c>
      <c r="D24" s="165"/>
      <c r="E24" s="150"/>
      <c r="F24" s="237">
        <v>77679.89</v>
      </c>
      <c r="G24" s="238"/>
      <c r="H24" s="238"/>
      <c r="I24" s="238"/>
      <c r="J24" s="237"/>
      <c r="K24" s="239"/>
      <c r="L24" s="239"/>
      <c r="M24" s="239"/>
      <c r="N24" s="237"/>
      <c r="O24" s="239"/>
      <c r="P24" s="239"/>
      <c r="Q24" s="239"/>
      <c r="R24" s="237"/>
      <c r="S24" s="239"/>
      <c r="T24" s="239"/>
      <c r="U24" s="239"/>
      <c r="V24" s="237"/>
      <c r="W24" s="239"/>
      <c r="X24" s="239"/>
      <c r="Y24" s="239"/>
      <c r="Z24" s="237"/>
      <c r="AA24" s="239"/>
      <c r="AB24" s="239"/>
      <c r="AC24" s="239"/>
      <c r="AD24" s="237"/>
      <c r="AE24" s="239"/>
      <c r="AF24" s="239"/>
      <c r="AG24" s="239"/>
      <c r="AH24" s="237"/>
      <c r="AI24" s="239"/>
      <c r="AJ24" s="239"/>
      <c r="AK24" s="239"/>
      <c r="AL24" s="237"/>
      <c r="AM24" s="239"/>
      <c r="AN24" s="239"/>
      <c r="AO24" s="239"/>
      <c r="AP24" s="237"/>
      <c r="AQ24" s="239"/>
      <c r="AR24" s="239"/>
      <c r="AS24" s="239"/>
      <c r="AT24" s="237"/>
      <c r="AU24" s="239"/>
      <c r="AV24" s="239"/>
      <c r="AW24" s="239"/>
      <c r="AX24" s="237"/>
      <c r="AY24" s="239"/>
      <c r="AZ24" s="239"/>
      <c r="BA24" s="239"/>
      <c r="BB24" s="237"/>
      <c r="BC24" s="239"/>
      <c r="BD24" s="239"/>
      <c r="BE24" s="239"/>
      <c r="BF24" s="237"/>
      <c r="BG24" s="239"/>
      <c r="BH24" s="239"/>
      <c r="BI24" s="239"/>
      <c r="BJ24" s="149">
        <f t="shared" si="2"/>
        <v>77679.89</v>
      </c>
      <c r="BK24" s="65">
        <f t="shared" si="0"/>
        <v>8.0823004507054194E-2</v>
      </c>
      <c r="BL24" s="139">
        <f t="shared" si="1"/>
        <v>883431.25</v>
      </c>
      <c r="BM24" s="213"/>
      <c r="BN24" s="64"/>
      <c r="BO24" s="64"/>
      <c r="BP24" s="150"/>
      <c r="BQ24" s="142"/>
      <c r="BR24" s="64"/>
      <c r="BS24" s="150"/>
      <c r="BT24" s="22"/>
      <c r="BV24" s="22"/>
      <c r="BX24" s="24"/>
      <c r="BY24" s="22"/>
    </row>
    <row r="25" spans="1:77" s="23" customFormat="1" hidden="1">
      <c r="A25" s="186">
        <v>3.2</v>
      </c>
      <c r="B25" s="187" t="s">
        <v>159</v>
      </c>
      <c r="C25" s="188">
        <v>0</v>
      </c>
      <c r="D25" s="165"/>
      <c r="E25" s="150"/>
      <c r="F25" s="237">
        <v>0</v>
      </c>
      <c r="G25" s="238"/>
      <c r="H25" s="238"/>
      <c r="I25" s="238"/>
      <c r="J25" s="237"/>
      <c r="K25" s="239"/>
      <c r="L25" s="239"/>
      <c r="M25" s="239"/>
      <c r="N25" s="237"/>
      <c r="O25" s="239"/>
      <c r="P25" s="239"/>
      <c r="Q25" s="239"/>
      <c r="R25" s="237"/>
      <c r="S25" s="239"/>
      <c r="T25" s="239"/>
      <c r="U25" s="239"/>
      <c r="V25" s="237"/>
      <c r="W25" s="239"/>
      <c r="X25" s="239"/>
      <c r="Y25" s="239"/>
      <c r="Z25" s="237"/>
      <c r="AA25" s="239"/>
      <c r="AB25" s="239"/>
      <c r="AC25" s="239"/>
      <c r="AD25" s="237"/>
      <c r="AE25" s="239"/>
      <c r="AF25" s="239"/>
      <c r="AG25" s="239"/>
      <c r="AH25" s="237"/>
      <c r="AI25" s="239"/>
      <c r="AJ25" s="239"/>
      <c r="AK25" s="239"/>
      <c r="AL25" s="237"/>
      <c r="AM25" s="239"/>
      <c r="AN25" s="239"/>
      <c r="AO25" s="239"/>
      <c r="AP25" s="237"/>
      <c r="AQ25" s="239"/>
      <c r="AR25" s="239"/>
      <c r="AS25" s="239"/>
      <c r="AT25" s="237"/>
      <c r="AU25" s="239"/>
      <c r="AV25" s="239"/>
      <c r="AW25" s="239"/>
      <c r="AX25" s="237"/>
      <c r="AY25" s="239"/>
      <c r="AZ25" s="239"/>
      <c r="BA25" s="239"/>
      <c r="BB25" s="237"/>
      <c r="BC25" s="239"/>
      <c r="BD25" s="239"/>
      <c r="BE25" s="239"/>
      <c r="BF25" s="237"/>
      <c r="BG25" s="239"/>
      <c r="BH25" s="239"/>
      <c r="BI25" s="239"/>
      <c r="BJ25" s="149">
        <f t="shared" ref="BJ25" si="3">SUM(F25:BI25)</f>
        <v>0</v>
      </c>
      <c r="BK25" s="65" t="e">
        <f t="shared" ref="BK25" si="4">BJ25/C25</f>
        <v>#DIV/0!</v>
      </c>
      <c r="BL25" s="139">
        <f t="shared" ref="BL25" si="5">C25-BJ25</f>
        <v>0</v>
      </c>
      <c r="BM25" s="213"/>
      <c r="BN25" s="64"/>
      <c r="BO25" s="64"/>
      <c r="BP25" s="150"/>
      <c r="BQ25" s="142"/>
      <c r="BR25" s="64"/>
      <c r="BS25" s="150"/>
      <c r="BT25" s="22"/>
      <c r="BV25" s="22"/>
      <c r="BX25" s="24"/>
      <c r="BY25" s="22"/>
    </row>
    <row r="26" spans="1:77" s="23" customFormat="1" ht="25.5">
      <c r="A26" s="186">
        <v>3.2</v>
      </c>
      <c r="B26" s="187" t="s">
        <v>291</v>
      </c>
      <c r="C26" s="188">
        <v>492515.41</v>
      </c>
      <c r="D26" s="165"/>
      <c r="E26" s="150"/>
      <c r="F26" s="237">
        <v>37933.81</v>
      </c>
      <c r="G26" s="238"/>
      <c r="H26" s="238"/>
      <c r="I26" s="238"/>
      <c r="J26" s="237"/>
      <c r="K26" s="239"/>
      <c r="L26" s="239"/>
      <c r="M26" s="239"/>
      <c r="N26" s="237"/>
      <c r="O26" s="239"/>
      <c r="P26" s="239"/>
      <c r="Q26" s="239"/>
      <c r="R26" s="237"/>
      <c r="S26" s="239"/>
      <c r="T26" s="239"/>
      <c r="U26" s="239"/>
      <c r="V26" s="237"/>
      <c r="W26" s="239"/>
      <c r="X26" s="239"/>
      <c r="Y26" s="239"/>
      <c r="Z26" s="237"/>
      <c r="AA26" s="239"/>
      <c r="AB26" s="239"/>
      <c r="AC26" s="239"/>
      <c r="AD26" s="237"/>
      <c r="AE26" s="239"/>
      <c r="AF26" s="239"/>
      <c r="AG26" s="239"/>
      <c r="AH26" s="237"/>
      <c r="AI26" s="239"/>
      <c r="AJ26" s="239"/>
      <c r="AK26" s="239"/>
      <c r="AL26" s="237"/>
      <c r="AM26" s="239"/>
      <c r="AN26" s="239"/>
      <c r="AO26" s="239"/>
      <c r="AP26" s="237"/>
      <c r="AQ26" s="239"/>
      <c r="AR26" s="239"/>
      <c r="AS26" s="239"/>
      <c r="AT26" s="237"/>
      <c r="AU26" s="239"/>
      <c r="AV26" s="239"/>
      <c r="AW26" s="239"/>
      <c r="AX26" s="237"/>
      <c r="AY26" s="239"/>
      <c r="AZ26" s="239"/>
      <c r="BA26" s="239"/>
      <c r="BB26" s="237"/>
      <c r="BC26" s="239"/>
      <c r="BD26" s="239"/>
      <c r="BE26" s="239"/>
      <c r="BF26" s="237"/>
      <c r="BG26" s="239"/>
      <c r="BH26" s="239"/>
      <c r="BI26" s="239"/>
      <c r="BJ26" s="149">
        <f t="shared" si="2"/>
        <v>37933.81</v>
      </c>
      <c r="BK26" s="65">
        <f t="shared" si="0"/>
        <v>7.7020554544679112E-2</v>
      </c>
      <c r="BL26" s="139">
        <f t="shared" si="1"/>
        <v>454581.6</v>
      </c>
      <c r="BM26" s="213"/>
      <c r="BN26" s="64"/>
      <c r="BO26" s="64"/>
      <c r="BP26" s="150"/>
      <c r="BQ26" s="142"/>
      <c r="BR26" s="64"/>
      <c r="BS26" s="150"/>
      <c r="BT26" s="22"/>
      <c r="BV26" s="22"/>
      <c r="BX26" s="24"/>
      <c r="BY26" s="22"/>
    </row>
    <row r="27" spans="1:77" s="23" customFormat="1">
      <c r="A27" s="186">
        <v>3.3</v>
      </c>
      <c r="B27" s="187" t="s">
        <v>292</v>
      </c>
      <c r="C27" s="188">
        <v>1916120.91</v>
      </c>
      <c r="D27" s="165"/>
      <c r="E27" s="150"/>
      <c r="F27" s="237">
        <v>216266.56</v>
      </c>
      <c r="G27" s="238"/>
      <c r="H27" s="238"/>
      <c r="I27" s="238"/>
      <c r="J27" s="237"/>
      <c r="K27" s="239"/>
      <c r="L27" s="239"/>
      <c r="M27" s="239"/>
      <c r="N27" s="237"/>
      <c r="O27" s="239"/>
      <c r="P27" s="239"/>
      <c r="Q27" s="239"/>
      <c r="R27" s="237"/>
      <c r="S27" s="239"/>
      <c r="T27" s="239"/>
      <c r="U27" s="239"/>
      <c r="V27" s="237"/>
      <c r="W27" s="239"/>
      <c r="X27" s="239"/>
      <c r="Y27" s="239"/>
      <c r="Z27" s="237"/>
      <c r="AA27" s="239"/>
      <c r="AB27" s="239"/>
      <c r="AC27" s="239"/>
      <c r="AD27" s="237"/>
      <c r="AE27" s="239"/>
      <c r="AF27" s="239"/>
      <c r="AG27" s="239"/>
      <c r="AH27" s="237"/>
      <c r="AI27" s="239"/>
      <c r="AJ27" s="239"/>
      <c r="AK27" s="239"/>
      <c r="AL27" s="237"/>
      <c r="AM27" s="239"/>
      <c r="AN27" s="239"/>
      <c r="AO27" s="239"/>
      <c r="AP27" s="237"/>
      <c r="AQ27" s="239"/>
      <c r="AR27" s="239"/>
      <c r="AS27" s="239"/>
      <c r="AT27" s="237"/>
      <c r="AU27" s="239"/>
      <c r="AV27" s="239"/>
      <c r="AW27" s="239"/>
      <c r="AX27" s="237"/>
      <c r="AY27" s="239"/>
      <c r="AZ27" s="239"/>
      <c r="BA27" s="239"/>
      <c r="BB27" s="237"/>
      <c r="BC27" s="239"/>
      <c r="BD27" s="239"/>
      <c r="BE27" s="239"/>
      <c r="BF27" s="237"/>
      <c r="BG27" s="239"/>
      <c r="BH27" s="239"/>
      <c r="BI27" s="239"/>
      <c r="BJ27" s="149">
        <f t="shared" si="2"/>
        <v>216266.56</v>
      </c>
      <c r="BK27" s="65">
        <f t="shared" si="0"/>
        <v>0.11286686496208635</v>
      </c>
      <c r="BL27" s="139">
        <f t="shared" si="1"/>
        <v>1699854.3499999999</v>
      </c>
      <c r="BM27" s="213"/>
      <c r="BN27" s="64"/>
      <c r="BO27" s="64"/>
      <c r="BP27" s="150"/>
      <c r="BQ27" s="142"/>
      <c r="BR27" s="64"/>
      <c r="BS27" s="150"/>
      <c r="BT27" s="22"/>
      <c r="BV27" s="22"/>
      <c r="BX27" s="24"/>
      <c r="BY27" s="22"/>
    </row>
    <row r="28" spans="1:77" s="23" customFormat="1" ht="13.5" thickBot="1">
      <c r="A28" s="186">
        <v>3.4</v>
      </c>
      <c r="B28" s="187" t="s">
        <v>293</v>
      </c>
      <c r="C28" s="188">
        <v>1315113.54</v>
      </c>
      <c r="D28" s="165"/>
      <c r="E28" s="150"/>
      <c r="F28" s="237">
        <v>113795.27</v>
      </c>
      <c r="G28" s="238"/>
      <c r="H28" s="238"/>
      <c r="I28" s="238"/>
      <c r="J28" s="237"/>
      <c r="K28" s="239"/>
      <c r="L28" s="239"/>
      <c r="M28" s="239"/>
      <c r="N28" s="237"/>
      <c r="O28" s="239"/>
      <c r="P28" s="239"/>
      <c r="Q28" s="239"/>
      <c r="R28" s="237"/>
      <c r="S28" s="239"/>
      <c r="T28" s="239"/>
      <c r="U28" s="239"/>
      <c r="V28" s="237"/>
      <c r="W28" s="239"/>
      <c r="X28" s="239"/>
      <c r="Y28" s="239"/>
      <c r="Z28" s="237"/>
      <c r="AA28" s="239"/>
      <c r="AB28" s="239"/>
      <c r="AC28" s="239"/>
      <c r="AD28" s="237"/>
      <c r="AE28" s="239"/>
      <c r="AF28" s="239"/>
      <c r="AG28" s="239"/>
      <c r="AH28" s="237"/>
      <c r="AI28" s="239"/>
      <c r="AJ28" s="239"/>
      <c r="AK28" s="239"/>
      <c r="AL28" s="237"/>
      <c r="AM28" s="239"/>
      <c r="AN28" s="239"/>
      <c r="AO28" s="239"/>
      <c r="AP28" s="237"/>
      <c r="AQ28" s="239"/>
      <c r="AR28" s="239"/>
      <c r="AS28" s="239"/>
      <c r="AT28" s="237"/>
      <c r="AU28" s="239"/>
      <c r="AV28" s="239"/>
      <c r="AW28" s="239"/>
      <c r="AX28" s="237"/>
      <c r="AY28" s="239"/>
      <c r="AZ28" s="239"/>
      <c r="BA28" s="239"/>
      <c r="BB28" s="237"/>
      <c r="BC28" s="239"/>
      <c r="BD28" s="239"/>
      <c r="BE28" s="239"/>
      <c r="BF28" s="237"/>
      <c r="BG28" s="239"/>
      <c r="BH28" s="239"/>
      <c r="BI28" s="239"/>
      <c r="BJ28" s="149">
        <f t="shared" si="2"/>
        <v>113795.27</v>
      </c>
      <c r="BK28" s="65">
        <f t="shared" si="0"/>
        <v>8.6528855903954885E-2</v>
      </c>
      <c r="BL28" s="139">
        <f t="shared" si="1"/>
        <v>1201318.27</v>
      </c>
      <c r="BM28" s="213"/>
      <c r="BN28" s="64"/>
      <c r="BO28" s="64"/>
      <c r="BP28" s="150"/>
      <c r="BQ28" s="142"/>
      <c r="BR28" s="64"/>
      <c r="BS28" s="150"/>
      <c r="BT28" s="22"/>
      <c r="BV28" s="22"/>
      <c r="BX28" s="24"/>
      <c r="BY28" s="22"/>
    </row>
    <row r="29" spans="1:77" s="23" customFormat="1" hidden="1">
      <c r="A29" s="184">
        <v>4</v>
      </c>
      <c r="B29" s="185" t="s">
        <v>168</v>
      </c>
      <c r="C29" s="62">
        <f>SUMIFS(C$10:C$70,$A$10:$A$70,"&lt;"&amp;$A$35,$A$10:$A$70,"&gt;"&amp;$A$29)</f>
        <v>0</v>
      </c>
      <c r="D29" s="189">
        <v>0.85</v>
      </c>
      <c r="E29" s="148">
        <f>ROUND(C29/$C$9*D29,2)</f>
        <v>0</v>
      </c>
      <c r="F29" s="235">
        <f>SUMIFS(F$10:F$70,$A$10:$A$70,"&lt;"&amp;$A$35,$A$10:$A$70,"&gt;"&amp;$A$29)</f>
        <v>0</v>
      </c>
      <c r="G29" s="236">
        <f>ROUND(F29/$F$9,2)</f>
        <v>0</v>
      </c>
      <c r="H29" s="236">
        <f>G29-I29</f>
        <v>0</v>
      </c>
      <c r="I29" s="236">
        <f>ROUND(F29/F$9*$D29,2)</f>
        <v>0</v>
      </c>
      <c r="J29" s="235">
        <f>SUMIFS(J$10:J$70,$A$10:$A$70,"&lt;"&amp;$A$35,$A$10:$A$70,"&gt;"&amp;$A$29)</f>
        <v>0</v>
      </c>
      <c r="K29" s="236">
        <f>ROUND(J29/J$9,2)</f>
        <v>0</v>
      </c>
      <c r="L29" s="236">
        <f>K29-M29</f>
        <v>0</v>
      </c>
      <c r="M29" s="236">
        <f>ROUND(J29/J$9*$D29,2)</f>
        <v>0</v>
      </c>
      <c r="N29" s="235">
        <f>SUMIFS(N$10:N$70,$A$10:$A$70,"&lt;"&amp;$A$35,$A$10:$A$70,"&gt;"&amp;$A$29)</f>
        <v>0</v>
      </c>
      <c r="O29" s="236">
        <f>ROUND(N29/N$9,2)</f>
        <v>0</v>
      </c>
      <c r="P29" s="236">
        <f>O29-Q29</f>
        <v>0</v>
      </c>
      <c r="Q29" s="236">
        <f>ROUND(N29/N$9*$D29,2)</f>
        <v>0</v>
      </c>
      <c r="R29" s="235">
        <f>SUMIFS(R$10:R$70,$A$10:$A$70,"&lt;"&amp;$A$35,$A$10:$A$70,"&gt;"&amp;$A$29)</f>
        <v>0</v>
      </c>
      <c r="S29" s="236">
        <f>ROUND(R29/R$9,2)</f>
        <v>0</v>
      </c>
      <c r="T29" s="236">
        <f>S29-U29</f>
        <v>0</v>
      </c>
      <c r="U29" s="236">
        <f>ROUND(R29/R$9*$D29,2)</f>
        <v>0</v>
      </c>
      <c r="V29" s="235">
        <f>SUMIFS(V$10:V$70,$A$10:$A$70,"&lt;"&amp;$A$35,$A$10:$A$70,"&gt;"&amp;$A$29)</f>
        <v>0</v>
      </c>
      <c r="W29" s="236">
        <f>ROUND(V29/V$9,2)</f>
        <v>0</v>
      </c>
      <c r="X29" s="236">
        <f>W29-Y29</f>
        <v>0</v>
      </c>
      <c r="Y29" s="236">
        <f>ROUND(V29/V$9*$D29,2)</f>
        <v>0</v>
      </c>
      <c r="Z29" s="235">
        <f>SUMIFS(Z$10:Z$70,$A$10:$A$70,"&lt;"&amp;$A$35,$A$10:$A$70,"&gt;"&amp;$A$29)</f>
        <v>0</v>
      </c>
      <c r="AA29" s="236">
        <f>ROUND(Z29/Z$9,2)</f>
        <v>0</v>
      </c>
      <c r="AB29" s="236">
        <f>AA29-AC29</f>
        <v>0</v>
      </c>
      <c r="AC29" s="236">
        <f>ROUND(Z29/Z$9*$D29,2)</f>
        <v>0</v>
      </c>
      <c r="AD29" s="235">
        <f>SUMIFS(AD$10:AD$70,$A$10:$A$70,"&lt;"&amp;$A$35,$A$10:$A$70,"&gt;"&amp;$A$29)</f>
        <v>0</v>
      </c>
      <c r="AE29" s="236">
        <f>ROUND(AD29/AD$9,2)</f>
        <v>0</v>
      </c>
      <c r="AF29" s="236">
        <f>AE29-AG29</f>
        <v>0</v>
      </c>
      <c r="AG29" s="236">
        <f>ROUND(AD29/AD$9*$D29,2)</f>
        <v>0</v>
      </c>
      <c r="AH29" s="235">
        <f>SUMIFS(AH$10:AH$70,$A$10:$A$70,"&lt;"&amp;$A$35,$A$10:$A$70,"&gt;"&amp;$A$29)</f>
        <v>0</v>
      </c>
      <c r="AI29" s="236">
        <f>ROUND(AH29/AH$9,2)</f>
        <v>0</v>
      </c>
      <c r="AJ29" s="236">
        <f>AI29-AK29</f>
        <v>0</v>
      </c>
      <c r="AK29" s="236">
        <f>ROUND(AH29/AH$9*$D29,2)</f>
        <v>0</v>
      </c>
      <c r="AL29" s="235">
        <f>SUMIFS(AL$10:AL$70,$A$10:$A$70,"&lt;"&amp;$A$35,$A$10:$A$70,"&gt;"&amp;$A$29)</f>
        <v>0</v>
      </c>
      <c r="AM29" s="236">
        <f>ROUND(AL29/AL$9,2)</f>
        <v>0</v>
      </c>
      <c r="AN29" s="236">
        <f>AM29-AO29</f>
        <v>0</v>
      </c>
      <c r="AO29" s="236">
        <f>ROUND(AL29/AL$9*$D29,2)</f>
        <v>0</v>
      </c>
      <c r="AP29" s="235">
        <f>SUMIFS(AP$10:AP$70,$A$10:$A$70,"&lt;"&amp;$A$35,$A$10:$A$70,"&gt;"&amp;$A$29)</f>
        <v>0</v>
      </c>
      <c r="AQ29" s="236">
        <f>ROUND(AP29/AP$9,2)</f>
        <v>0</v>
      </c>
      <c r="AR29" s="236">
        <f>AQ29-AS29</f>
        <v>0</v>
      </c>
      <c r="AS29" s="236">
        <f>ROUND(AP29/AP$9*$D29,2)</f>
        <v>0</v>
      </c>
      <c r="AT29" s="235">
        <f>SUMIFS(AT$10:AT$70,$A$10:$A$70,"&lt;"&amp;$A$35,$A$10:$A$70,"&gt;"&amp;$A$29)</f>
        <v>0</v>
      </c>
      <c r="AU29" s="236">
        <f>ROUND(AT29/AT$9,2)</f>
        <v>0</v>
      </c>
      <c r="AV29" s="236">
        <f>AU29-AW29</f>
        <v>0</v>
      </c>
      <c r="AW29" s="236">
        <f>ROUND(AT29/AT$9*$D29,2)</f>
        <v>0</v>
      </c>
      <c r="AX29" s="235">
        <f>SUMIFS(AX$10:AX$70,$A$10:$A$70,"&lt;"&amp;$A$35,$A$10:$A$70,"&gt;"&amp;$A$29)</f>
        <v>0</v>
      </c>
      <c r="AY29" s="236">
        <f>ROUND(AX29/AX$9,2)</f>
        <v>0</v>
      </c>
      <c r="AZ29" s="236">
        <f>AY29-BA29</f>
        <v>0</v>
      </c>
      <c r="BA29" s="236">
        <f>ROUND(AX29/AX$9*$D29,2)</f>
        <v>0</v>
      </c>
      <c r="BB29" s="235">
        <f>SUMIFS(BB$10:BB$70,$A$10:$A$70,"&lt;"&amp;$A$35,$A$10:$A$70,"&gt;"&amp;$A$29)</f>
        <v>0</v>
      </c>
      <c r="BC29" s="236">
        <f>ROUND(BB29/BB$9,2)</f>
        <v>0</v>
      </c>
      <c r="BD29" s="236">
        <f>BC29-BE29</f>
        <v>0</v>
      </c>
      <c r="BE29" s="236">
        <f>ROUND(BB29/BB$9*$D29,2)</f>
        <v>0</v>
      </c>
      <c r="BF29" s="235">
        <f>SUMIFS(BF$10:BF$70,$A$10:$A$70,"&lt;"&amp;$A$35,$A$10:$A$70,"&gt;"&amp;$A$29)</f>
        <v>0</v>
      </c>
      <c r="BG29" s="236">
        <f>ROUND(BF29/BF$9,2)</f>
        <v>0</v>
      </c>
      <c r="BH29" s="236">
        <f>BG29-BI29</f>
        <v>0</v>
      </c>
      <c r="BI29" s="236">
        <f>ROUND(BF29/BF$9*$D29,2)</f>
        <v>0</v>
      </c>
      <c r="BJ29" s="147">
        <f>SUM(BJ30:BJ34)</f>
        <v>0</v>
      </c>
      <c r="BK29" s="63" t="e">
        <f t="shared" si="0"/>
        <v>#DIV/0!</v>
      </c>
      <c r="BL29" s="138">
        <f t="shared" si="1"/>
        <v>0</v>
      </c>
      <c r="BM29" s="212">
        <f>G29+K29+O29+S29+W29+AA29+AE29+AI29+AM29+AQ29+AU29+AY29+BC29+BG29</f>
        <v>0</v>
      </c>
      <c r="BN29" s="62">
        <f>I29+M29+Q29+U29+Y29+AC29+AG29+AK29+AO29+AS29+AW29+BA29+BE29+BI29</f>
        <v>0</v>
      </c>
      <c r="BO29" s="63" t="e">
        <f>BN29/E29</f>
        <v>#DIV/0!</v>
      </c>
      <c r="BP29" s="148">
        <f>E29-BN29</f>
        <v>0</v>
      </c>
      <c r="BQ29" s="193">
        <v>0</v>
      </c>
      <c r="BR29" s="194">
        <v>0</v>
      </c>
      <c r="BS29" s="195">
        <v>0</v>
      </c>
      <c r="BT29" s="22"/>
      <c r="BV29" s="22"/>
      <c r="BX29" s="24"/>
      <c r="BY29" s="22"/>
    </row>
    <row r="30" spans="1:77" s="23" customFormat="1" hidden="1">
      <c r="A30" s="186">
        <v>4.0999999999999996</v>
      </c>
      <c r="B30" s="187" t="s">
        <v>169</v>
      </c>
      <c r="C30" s="188"/>
      <c r="D30" s="165"/>
      <c r="E30" s="150"/>
      <c r="F30" s="237"/>
      <c r="G30" s="238"/>
      <c r="H30" s="238"/>
      <c r="I30" s="238"/>
      <c r="J30" s="237"/>
      <c r="K30" s="239"/>
      <c r="L30" s="239"/>
      <c r="M30" s="239"/>
      <c r="N30" s="237"/>
      <c r="O30" s="239"/>
      <c r="P30" s="239"/>
      <c r="Q30" s="239"/>
      <c r="R30" s="237"/>
      <c r="S30" s="239"/>
      <c r="T30" s="239"/>
      <c r="U30" s="239"/>
      <c r="V30" s="237"/>
      <c r="W30" s="239"/>
      <c r="X30" s="239"/>
      <c r="Y30" s="239"/>
      <c r="Z30" s="237"/>
      <c r="AA30" s="239"/>
      <c r="AB30" s="239"/>
      <c r="AC30" s="239"/>
      <c r="AD30" s="237"/>
      <c r="AE30" s="239"/>
      <c r="AF30" s="239"/>
      <c r="AG30" s="239"/>
      <c r="AH30" s="237"/>
      <c r="AI30" s="239"/>
      <c r="AJ30" s="239"/>
      <c r="AK30" s="239"/>
      <c r="AL30" s="237"/>
      <c r="AM30" s="239"/>
      <c r="AN30" s="239"/>
      <c r="AO30" s="239"/>
      <c r="AP30" s="237"/>
      <c r="AQ30" s="239"/>
      <c r="AR30" s="239"/>
      <c r="AS30" s="239"/>
      <c r="AT30" s="237"/>
      <c r="AU30" s="239"/>
      <c r="AV30" s="239"/>
      <c r="AW30" s="239"/>
      <c r="AX30" s="237"/>
      <c r="AY30" s="239"/>
      <c r="AZ30" s="239"/>
      <c r="BA30" s="239"/>
      <c r="BB30" s="237"/>
      <c r="BC30" s="239"/>
      <c r="BD30" s="239"/>
      <c r="BE30" s="239"/>
      <c r="BF30" s="237"/>
      <c r="BG30" s="239"/>
      <c r="BH30" s="239"/>
      <c r="BI30" s="239"/>
      <c r="BJ30" s="149">
        <f t="shared" si="2"/>
        <v>0</v>
      </c>
      <c r="BK30" s="65" t="e">
        <f t="shared" si="0"/>
        <v>#DIV/0!</v>
      </c>
      <c r="BL30" s="139">
        <f t="shared" si="1"/>
        <v>0</v>
      </c>
      <c r="BM30" s="213"/>
      <c r="BN30" s="64"/>
      <c r="BO30" s="64"/>
      <c r="BP30" s="150"/>
      <c r="BQ30" s="142"/>
      <c r="BR30" s="64"/>
      <c r="BS30" s="150"/>
      <c r="BT30" s="22"/>
      <c r="BV30" s="22"/>
      <c r="BX30" s="24"/>
      <c r="BY30" s="22"/>
    </row>
    <row r="31" spans="1:77" s="23" customFormat="1" hidden="1">
      <c r="A31" s="186">
        <v>4.2</v>
      </c>
      <c r="B31" s="187" t="s">
        <v>159</v>
      </c>
      <c r="C31" s="188"/>
      <c r="D31" s="165"/>
      <c r="E31" s="150"/>
      <c r="F31" s="237"/>
      <c r="G31" s="238"/>
      <c r="H31" s="238"/>
      <c r="I31" s="238"/>
      <c r="J31" s="237"/>
      <c r="K31" s="239"/>
      <c r="L31" s="239"/>
      <c r="M31" s="239"/>
      <c r="N31" s="237"/>
      <c r="O31" s="239"/>
      <c r="P31" s="239"/>
      <c r="Q31" s="239"/>
      <c r="R31" s="237"/>
      <c r="S31" s="239"/>
      <c r="T31" s="239"/>
      <c r="U31" s="239"/>
      <c r="V31" s="237"/>
      <c r="W31" s="239"/>
      <c r="X31" s="239"/>
      <c r="Y31" s="239"/>
      <c r="Z31" s="237"/>
      <c r="AA31" s="239"/>
      <c r="AB31" s="239"/>
      <c r="AC31" s="239"/>
      <c r="AD31" s="237"/>
      <c r="AE31" s="239"/>
      <c r="AF31" s="239"/>
      <c r="AG31" s="239"/>
      <c r="AH31" s="237"/>
      <c r="AI31" s="239"/>
      <c r="AJ31" s="239"/>
      <c r="AK31" s="239"/>
      <c r="AL31" s="237"/>
      <c r="AM31" s="239"/>
      <c r="AN31" s="239"/>
      <c r="AO31" s="239"/>
      <c r="AP31" s="237"/>
      <c r="AQ31" s="239"/>
      <c r="AR31" s="239"/>
      <c r="AS31" s="239"/>
      <c r="AT31" s="237"/>
      <c r="AU31" s="239"/>
      <c r="AV31" s="239"/>
      <c r="AW31" s="239"/>
      <c r="AX31" s="237"/>
      <c r="AY31" s="239"/>
      <c r="AZ31" s="239"/>
      <c r="BA31" s="239"/>
      <c r="BB31" s="237"/>
      <c r="BC31" s="239"/>
      <c r="BD31" s="239"/>
      <c r="BE31" s="239"/>
      <c r="BF31" s="237"/>
      <c r="BG31" s="239"/>
      <c r="BH31" s="239"/>
      <c r="BI31" s="239"/>
      <c r="BJ31" s="149">
        <f t="shared" si="2"/>
        <v>0</v>
      </c>
      <c r="BK31" s="65" t="e">
        <f t="shared" si="0"/>
        <v>#DIV/0!</v>
      </c>
      <c r="BL31" s="139">
        <f t="shared" si="1"/>
        <v>0</v>
      </c>
      <c r="BM31" s="213"/>
      <c r="BN31" s="64"/>
      <c r="BO31" s="64"/>
      <c r="BP31" s="150"/>
      <c r="BQ31" s="142"/>
      <c r="BR31" s="64"/>
      <c r="BS31" s="150"/>
      <c r="BT31" s="22"/>
      <c r="BV31" s="22"/>
      <c r="BX31" s="24"/>
      <c r="BY31" s="22"/>
    </row>
    <row r="32" spans="1:77" s="23" customFormat="1" hidden="1">
      <c r="A32" s="186">
        <v>4.3</v>
      </c>
      <c r="B32" s="187" t="s">
        <v>170</v>
      </c>
      <c r="C32" s="188"/>
      <c r="D32" s="165"/>
      <c r="E32" s="150"/>
      <c r="F32" s="237"/>
      <c r="G32" s="238"/>
      <c r="H32" s="238"/>
      <c r="I32" s="238"/>
      <c r="J32" s="237"/>
      <c r="K32" s="239"/>
      <c r="L32" s="239"/>
      <c r="M32" s="239"/>
      <c r="N32" s="237"/>
      <c r="O32" s="239"/>
      <c r="P32" s="239"/>
      <c r="Q32" s="239"/>
      <c r="R32" s="237"/>
      <c r="S32" s="239"/>
      <c r="T32" s="239"/>
      <c r="U32" s="239"/>
      <c r="V32" s="237"/>
      <c r="W32" s="239"/>
      <c r="X32" s="239"/>
      <c r="Y32" s="239"/>
      <c r="Z32" s="237"/>
      <c r="AA32" s="239"/>
      <c r="AB32" s="239"/>
      <c r="AC32" s="239"/>
      <c r="AD32" s="237"/>
      <c r="AE32" s="239"/>
      <c r="AF32" s="239"/>
      <c r="AG32" s="239"/>
      <c r="AH32" s="237"/>
      <c r="AI32" s="239"/>
      <c r="AJ32" s="239"/>
      <c r="AK32" s="239"/>
      <c r="AL32" s="237"/>
      <c r="AM32" s="239"/>
      <c r="AN32" s="239"/>
      <c r="AO32" s="239"/>
      <c r="AP32" s="237"/>
      <c r="AQ32" s="239"/>
      <c r="AR32" s="239"/>
      <c r="AS32" s="239"/>
      <c r="AT32" s="237"/>
      <c r="AU32" s="239"/>
      <c r="AV32" s="239"/>
      <c r="AW32" s="239"/>
      <c r="AX32" s="237"/>
      <c r="AY32" s="239"/>
      <c r="AZ32" s="239"/>
      <c r="BA32" s="239"/>
      <c r="BB32" s="237"/>
      <c r="BC32" s="239"/>
      <c r="BD32" s="239"/>
      <c r="BE32" s="239"/>
      <c r="BF32" s="237"/>
      <c r="BG32" s="239"/>
      <c r="BH32" s="239"/>
      <c r="BI32" s="239"/>
      <c r="BJ32" s="149">
        <f t="shared" si="2"/>
        <v>0</v>
      </c>
      <c r="BK32" s="65" t="e">
        <f t="shared" si="0"/>
        <v>#DIV/0!</v>
      </c>
      <c r="BL32" s="139">
        <f t="shared" si="1"/>
        <v>0</v>
      </c>
      <c r="BM32" s="213"/>
      <c r="BN32" s="64"/>
      <c r="BO32" s="64"/>
      <c r="BP32" s="150"/>
      <c r="BQ32" s="142"/>
      <c r="BR32" s="64"/>
      <c r="BS32" s="150"/>
      <c r="BT32" s="22"/>
      <c r="BV32" s="22"/>
      <c r="BX32" s="24"/>
      <c r="BY32" s="22"/>
    </row>
    <row r="33" spans="1:77" s="23" customFormat="1" hidden="1">
      <c r="A33" s="186">
        <v>4.4000000000000004</v>
      </c>
      <c r="B33" s="187" t="s">
        <v>171</v>
      </c>
      <c r="C33" s="188"/>
      <c r="D33" s="165"/>
      <c r="E33" s="150"/>
      <c r="F33" s="237"/>
      <c r="G33" s="238"/>
      <c r="H33" s="238"/>
      <c r="I33" s="238"/>
      <c r="J33" s="237"/>
      <c r="K33" s="239"/>
      <c r="L33" s="239"/>
      <c r="M33" s="239"/>
      <c r="N33" s="237"/>
      <c r="O33" s="239"/>
      <c r="P33" s="239"/>
      <c r="Q33" s="239"/>
      <c r="R33" s="237"/>
      <c r="S33" s="239"/>
      <c r="T33" s="239"/>
      <c r="U33" s="239"/>
      <c r="V33" s="237"/>
      <c r="W33" s="239"/>
      <c r="X33" s="239"/>
      <c r="Y33" s="239"/>
      <c r="Z33" s="237"/>
      <c r="AA33" s="239"/>
      <c r="AB33" s="239"/>
      <c r="AC33" s="239"/>
      <c r="AD33" s="237"/>
      <c r="AE33" s="239"/>
      <c r="AF33" s="239"/>
      <c r="AG33" s="239"/>
      <c r="AH33" s="237"/>
      <c r="AI33" s="239"/>
      <c r="AJ33" s="239"/>
      <c r="AK33" s="239"/>
      <c r="AL33" s="237"/>
      <c r="AM33" s="239"/>
      <c r="AN33" s="239"/>
      <c r="AO33" s="239"/>
      <c r="AP33" s="237"/>
      <c r="AQ33" s="239"/>
      <c r="AR33" s="239"/>
      <c r="AS33" s="239"/>
      <c r="AT33" s="237"/>
      <c r="AU33" s="239"/>
      <c r="AV33" s="239"/>
      <c r="AW33" s="239"/>
      <c r="AX33" s="237"/>
      <c r="AY33" s="239"/>
      <c r="AZ33" s="239"/>
      <c r="BA33" s="239"/>
      <c r="BB33" s="237"/>
      <c r="BC33" s="239"/>
      <c r="BD33" s="239"/>
      <c r="BE33" s="239"/>
      <c r="BF33" s="237"/>
      <c r="BG33" s="239"/>
      <c r="BH33" s="239"/>
      <c r="BI33" s="239"/>
      <c r="BJ33" s="149">
        <f t="shared" si="2"/>
        <v>0</v>
      </c>
      <c r="BK33" s="65" t="e">
        <f t="shared" si="0"/>
        <v>#DIV/0!</v>
      </c>
      <c r="BL33" s="139">
        <f t="shared" si="1"/>
        <v>0</v>
      </c>
      <c r="BM33" s="213"/>
      <c r="BN33" s="64"/>
      <c r="BO33" s="64"/>
      <c r="BP33" s="150"/>
      <c r="BQ33" s="142"/>
      <c r="BR33" s="64"/>
      <c r="BS33" s="150"/>
      <c r="BT33" s="22"/>
      <c r="BV33" s="22"/>
      <c r="BX33" s="24"/>
      <c r="BY33" s="22"/>
    </row>
    <row r="34" spans="1:77" s="23" customFormat="1" hidden="1">
      <c r="A34" s="186">
        <v>4.5</v>
      </c>
      <c r="B34" s="187" t="s">
        <v>162</v>
      </c>
      <c r="C34" s="188"/>
      <c r="D34" s="165"/>
      <c r="E34" s="150"/>
      <c r="F34" s="237"/>
      <c r="G34" s="238"/>
      <c r="H34" s="238"/>
      <c r="I34" s="238"/>
      <c r="J34" s="237"/>
      <c r="K34" s="239"/>
      <c r="L34" s="239"/>
      <c r="M34" s="239"/>
      <c r="N34" s="237"/>
      <c r="O34" s="239"/>
      <c r="P34" s="239"/>
      <c r="Q34" s="239"/>
      <c r="R34" s="237"/>
      <c r="S34" s="239"/>
      <c r="T34" s="239"/>
      <c r="U34" s="239"/>
      <c r="V34" s="237"/>
      <c r="W34" s="239"/>
      <c r="X34" s="239"/>
      <c r="Y34" s="239"/>
      <c r="Z34" s="237"/>
      <c r="AA34" s="239"/>
      <c r="AB34" s="239"/>
      <c r="AC34" s="239"/>
      <c r="AD34" s="237"/>
      <c r="AE34" s="239"/>
      <c r="AF34" s="239"/>
      <c r="AG34" s="239"/>
      <c r="AH34" s="237"/>
      <c r="AI34" s="239"/>
      <c r="AJ34" s="239"/>
      <c r="AK34" s="239"/>
      <c r="AL34" s="237"/>
      <c r="AM34" s="239"/>
      <c r="AN34" s="239"/>
      <c r="AO34" s="239"/>
      <c r="AP34" s="237"/>
      <c r="AQ34" s="239"/>
      <c r="AR34" s="239"/>
      <c r="AS34" s="239"/>
      <c r="AT34" s="237"/>
      <c r="AU34" s="239"/>
      <c r="AV34" s="239"/>
      <c r="AW34" s="239"/>
      <c r="AX34" s="237"/>
      <c r="AY34" s="239"/>
      <c r="AZ34" s="239"/>
      <c r="BA34" s="239"/>
      <c r="BB34" s="237"/>
      <c r="BC34" s="239"/>
      <c r="BD34" s="239"/>
      <c r="BE34" s="239"/>
      <c r="BF34" s="237"/>
      <c r="BG34" s="239"/>
      <c r="BH34" s="239"/>
      <c r="BI34" s="239"/>
      <c r="BJ34" s="149">
        <f t="shared" si="2"/>
        <v>0</v>
      </c>
      <c r="BK34" s="65" t="e">
        <f t="shared" si="0"/>
        <v>#DIV/0!</v>
      </c>
      <c r="BL34" s="139">
        <f t="shared" si="1"/>
        <v>0</v>
      </c>
      <c r="BM34" s="213"/>
      <c r="BN34" s="64"/>
      <c r="BO34" s="64"/>
      <c r="BP34" s="150"/>
      <c r="BQ34" s="142"/>
      <c r="BR34" s="64"/>
      <c r="BS34" s="150"/>
      <c r="BT34" s="22"/>
      <c r="BV34" s="22"/>
      <c r="BX34" s="24"/>
      <c r="BY34" s="22"/>
    </row>
    <row r="35" spans="1:77" s="23" customFormat="1" hidden="1">
      <c r="A35" s="184">
        <v>5</v>
      </c>
      <c r="B35" s="185" t="s">
        <v>172</v>
      </c>
      <c r="C35" s="62">
        <f>SUMIFS(C$10:C$70,$A$10:$A$70,"&lt;"&amp;$A$41,$A$10:$A$70,"&gt;"&amp;$A$35)</f>
        <v>0</v>
      </c>
      <c r="D35" s="189">
        <v>0.85</v>
      </c>
      <c r="E35" s="148">
        <f>ROUND(C35/$C$9*D35,2)</f>
        <v>0</v>
      </c>
      <c r="F35" s="235">
        <f>SUMIFS(F$10:F$70,$A$10:$A$70,"&lt;"&amp;$A$41,$A$10:$A$70,"&gt;"&amp;$A$35)</f>
        <v>0</v>
      </c>
      <c r="G35" s="236">
        <f>ROUND(F35/$F$9,2)</f>
        <v>0</v>
      </c>
      <c r="H35" s="236">
        <f>G35-I35</f>
        <v>0</v>
      </c>
      <c r="I35" s="236">
        <f>ROUND(F35/F$9*$D35,2)</f>
        <v>0</v>
      </c>
      <c r="J35" s="235">
        <f>SUMIFS(J$10:J$70,$A$10:$A$70,"&lt;"&amp;$A$41,$A$10:$A$70,"&gt;"&amp;$A$35)</f>
        <v>0</v>
      </c>
      <c r="K35" s="236">
        <f>ROUND(J35/J$9,2)</f>
        <v>0</v>
      </c>
      <c r="L35" s="236">
        <f>K35-M35</f>
        <v>0</v>
      </c>
      <c r="M35" s="236">
        <f>ROUND(J35/J$9*$D35,2)</f>
        <v>0</v>
      </c>
      <c r="N35" s="235">
        <f>SUMIFS(N$10:N$70,$A$10:$A$70,"&lt;"&amp;$A$41,$A$10:$A$70,"&gt;"&amp;$A$35)</f>
        <v>0</v>
      </c>
      <c r="O35" s="236">
        <f>ROUND(N35/N$9,2)</f>
        <v>0</v>
      </c>
      <c r="P35" s="236">
        <f>O35-Q35</f>
        <v>0</v>
      </c>
      <c r="Q35" s="236">
        <f>ROUND(N35/N$9*$D35,2)</f>
        <v>0</v>
      </c>
      <c r="R35" s="235">
        <f>SUMIFS(R$10:R$70,$A$10:$A$70,"&lt;"&amp;$A$41,$A$10:$A$70,"&gt;"&amp;$A$35)</f>
        <v>0</v>
      </c>
      <c r="S35" s="236">
        <f>ROUND(R35/R$9,2)</f>
        <v>0</v>
      </c>
      <c r="T35" s="236">
        <f>S35-U35</f>
        <v>0</v>
      </c>
      <c r="U35" s="236">
        <f>ROUND(R35/R$9*$D35,2)</f>
        <v>0</v>
      </c>
      <c r="V35" s="235">
        <f>SUMIFS(V$10:V$70,$A$10:$A$70,"&lt;"&amp;$A$41,$A$10:$A$70,"&gt;"&amp;$A$35)</f>
        <v>0</v>
      </c>
      <c r="W35" s="236">
        <f>ROUND(V35/V$9,2)</f>
        <v>0</v>
      </c>
      <c r="X35" s="236">
        <f>W35-Y35</f>
        <v>0</v>
      </c>
      <c r="Y35" s="236">
        <f>ROUND(V35/V$9*$D35,2)</f>
        <v>0</v>
      </c>
      <c r="Z35" s="235">
        <f>SUMIFS(Z$10:Z$70,$A$10:$A$70,"&lt;"&amp;$A$41,$A$10:$A$70,"&gt;"&amp;$A$35)</f>
        <v>0</v>
      </c>
      <c r="AA35" s="236">
        <f>ROUND(Z35/Z$9,2)</f>
        <v>0</v>
      </c>
      <c r="AB35" s="236">
        <f>AA35-AC35</f>
        <v>0</v>
      </c>
      <c r="AC35" s="236">
        <f>ROUND(Z35/Z$9*$D35,2)</f>
        <v>0</v>
      </c>
      <c r="AD35" s="235">
        <f>SUMIFS(AD$10:AD$70,$A$10:$A$70,"&lt;"&amp;$A$41,$A$10:$A$70,"&gt;"&amp;$A$35)</f>
        <v>0</v>
      </c>
      <c r="AE35" s="236">
        <f>ROUND(AD35/AD$9,2)</f>
        <v>0</v>
      </c>
      <c r="AF35" s="236">
        <f>AE35-AG35</f>
        <v>0</v>
      </c>
      <c r="AG35" s="236">
        <f>ROUND(AD35/AD$9*$D35,2)</f>
        <v>0</v>
      </c>
      <c r="AH35" s="235">
        <f>SUMIFS(AH$10:AH$70,$A$10:$A$70,"&lt;"&amp;$A$41,$A$10:$A$70,"&gt;"&amp;$A$35)</f>
        <v>0</v>
      </c>
      <c r="AI35" s="236">
        <f>ROUND(AH35/AH$9,2)</f>
        <v>0</v>
      </c>
      <c r="AJ35" s="236">
        <f>AI35-AK35</f>
        <v>0</v>
      </c>
      <c r="AK35" s="236">
        <f>ROUND(AH35/AH$9*$D35,2)</f>
        <v>0</v>
      </c>
      <c r="AL35" s="235">
        <f>SUMIFS(AL$10:AL$70,$A$10:$A$70,"&lt;"&amp;$A$41,$A$10:$A$70,"&gt;"&amp;$A$35)</f>
        <v>0</v>
      </c>
      <c r="AM35" s="236">
        <f>ROUND(AL35/AL$9,2)</f>
        <v>0</v>
      </c>
      <c r="AN35" s="236">
        <f>AM35-AO35</f>
        <v>0</v>
      </c>
      <c r="AO35" s="236">
        <f>ROUND(AL35/AL$9*$D35,2)</f>
        <v>0</v>
      </c>
      <c r="AP35" s="235">
        <f>SUMIFS(AP$10:AP$70,$A$10:$A$70,"&lt;"&amp;$A$41,$A$10:$A$70,"&gt;"&amp;$A$35)</f>
        <v>0</v>
      </c>
      <c r="AQ35" s="236">
        <f>ROUND(AP35/AP$9,2)</f>
        <v>0</v>
      </c>
      <c r="AR35" s="236">
        <f>AQ35-AS35</f>
        <v>0</v>
      </c>
      <c r="AS35" s="236">
        <f>ROUND(AP35/AP$9*$D35,2)</f>
        <v>0</v>
      </c>
      <c r="AT35" s="235">
        <f>SUMIFS(AT$10:AT$70,$A$10:$A$70,"&lt;"&amp;$A$41,$A$10:$A$70,"&gt;"&amp;$A$35)</f>
        <v>0</v>
      </c>
      <c r="AU35" s="236">
        <f>ROUND(AT35/AT$9,2)</f>
        <v>0</v>
      </c>
      <c r="AV35" s="236">
        <f>AU35-AW35</f>
        <v>0</v>
      </c>
      <c r="AW35" s="236">
        <f>ROUND(AT35/AT$9*$D35,2)</f>
        <v>0</v>
      </c>
      <c r="AX35" s="235">
        <f>SUMIFS(AX$10:AX$70,$A$10:$A$70,"&lt;"&amp;$A$41,$A$10:$A$70,"&gt;"&amp;$A$35)</f>
        <v>0</v>
      </c>
      <c r="AY35" s="236">
        <f>ROUND(AX35/AX$9,2)</f>
        <v>0</v>
      </c>
      <c r="AZ35" s="236">
        <f>AY35-BA35</f>
        <v>0</v>
      </c>
      <c r="BA35" s="236">
        <f>ROUND(AX35/AX$9*$D35,2)</f>
        <v>0</v>
      </c>
      <c r="BB35" s="235">
        <f>SUMIFS(BB$10:BB$70,$A$10:$A$70,"&lt;"&amp;$A$41,$A$10:$A$70,"&gt;"&amp;$A$35)</f>
        <v>0</v>
      </c>
      <c r="BC35" s="236">
        <f>ROUND(BB35/BB$9,2)</f>
        <v>0</v>
      </c>
      <c r="BD35" s="236">
        <f>BC35-BE35</f>
        <v>0</v>
      </c>
      <c r="BE35" s="236">
        <f>ROUND(BB35/BB$9*$D35,2)</f>
        <v>0</v>
      </c>
      <c r="BF35" s="235">
        <f>SUMIFS(BF$10:BF$70,$A$10:$A$70,"&lt;"&amp;$A$41,$A$10:$A$70,"&gt;"&amp;$A$35)</f>
        <v>0</v>
      </c>
      <c r="BG35" s="236">
        <f>ROUND(BF35/BF$9,2)</f>
        <v>0</v>
      </c>
      <c r="BH35" s="236">
        <f>BG35-BI35</f>
        <v>0</v>
      </c>
      <c r="BI35" s="236">
        <f>ROUND(BF35/BF$9*$D35,2)</f>
        <v>0</v>
      </c>
      <c r="BJ35" s="147">
        <f>SUM(BJ36:BJ40)</f>
        <v>0</v>
      </c>
      <c r="BK35" s="63" t="e">
        <f t="shared" si="0"/>
        <v>#DIV/0!</v>
      </c>
      <c r="BL35" s="138">
        <f t="shared" si="1"/>
        <v>0</v>
      </c>
      <c r="BM35" s="212">
        <f>G35+K35+O35+S35+W35+AA35+AE35+AI35+AM35+AQ35+AU35+AY35+BC35+BG35</f>
        <v>0</v>
      </c>
      <c r="BN35" s="62">
        <f>I35+M35+Q35+U35+Y35+AC35+AG35+AK35+AO35+AS35+AW35+BA35+BE35+BI35</f>
        <v>0</v>
      </c>
      <c r="BO35" s="63" t="e">
        <f>BN35/E35</f>
        <v>#DIV/0!</v>
      </c>
      <c r="BP35" s="148">
        <f>E35-BN35</f>
        <v>0</v>
      </c>
      <c r="BQ35" s="193">
        <v>0</v>
      </c>
      <c r="BR35" s="194">
        <v>0</v>
      </c>
      <c r="BS35" s="195">
        <v>0</v>
      </c>
      <c r="BT35" s="22"/>
      <c r="BV35" s="22"/>
      <c r="BX35" s="24"/>
      <c r="BY35" s="22"/>
    </row>
    <row r="36" spans="1:77" s="23" customFormat="1" hidden="1">
      <c r="A36" s="186">
        <v>5.0999999999999996</v>
      </c>
      <c r="B36" s="187" t="s">
        <v>173</v>
      </c>
      <c r="C36" s="188"/>
      <c r="D36" s="165"/>
      <c r="E36" s="150"/>
      <c r="F36" s="237"/>
      <c r="G36" s="238"/>
      <c r="H36" s="238"/>
      <c r="I36" s="238"/>
      <c r="J36" s="237"/>
      <c r="K36" s="239"/>
      <c r="L36" s="239"/>
      <c r="M36" s="239"/>
      <c r="N36" s="237"/>
      <c r="O36" s="239"/>
      <c r="P36" s="239"/>
      <c r="Q36" s="239"/>
      <c r="R36" s="237"/>
      <c r="S36" s="239"/>
      <c r="T36" s="239"/>
      <c r="U36" s="239"/>
      <c r="V36" s="237"/>
      <c r="W36" s="239"/>
      <c r="X36" s="239"/>
      <c r="Y36" s="239"/>
      <c r="Z36" s="237"/>
      <c r="AA36" s="239"/>
      <c r="AB36" s="239"/>
      <c r="AC36" s="239"/>
      <c r="AD36" s="237"/>
      <c r="AE36" s="239"/>
      <c r="AF36" s="239"/>
      <c r="AG36" s="239"/>
      <c r="AH36" s="237"/>
      <c r="AI36" s="239"/>
      <c r="AJ36" s="239"/>
      <c r="AK36" s="239"/>
      <c r="AL36" s="237"/>
      <c r="AM36" s="239"/>
      <c r="AN36" s="239"/>
      <c r="AO36" s="239"/>
      <c r="AP36" s="237"/>
      <c r="AQ36" s="239"/>
      <c r="AR36" s="239"/>
      <c r="AS36" s="239"/>
      <c r="AT36" s="237"/>
      <c r="AU36" s="239"/>
      <c r="AV36" s="239"/>
      <c r="AW36" s="239"/>
      <c r="AX36" s="237"/>
      <c r="AY36" s="239"/>
      <c r="AZ36" s="239"/>
      <c r="BA36" s="239"/>
      <c r="BB36" s="237"/>
      <c r="BC36" s="239"/>
      <c r="BD36" s="239"/>
      <c r="BE36" s="239"/>
      <c r="BF36" s="237"/>
      <c r="BG36" s="239"/>
      <c r="BH36" s="239"/>
      <c r="BI36" s="239"/>
      <c r="BJ36" s="149">
        <f t="shared" si="2"/>
        <v>0</v>
      </c>
      <c r="BK36" s="65" t="e">
        <f t="shared" si="0"/>
        <v>#DIV/0!</v>
      </c>
      <c r="BL36" s="139">
        <f t="shared" si="1"/>
        <v>0</v>
      </c>
      <c r="BM36" s="213"/>
      <c r="BN36" s="64"/>
      <c r="BO36" s="64"/>
      <c r="BP36" s="150"/>
      <c r="BQ36" s="142"/>
      <c r="BR36" s="64"/>
      <c r="BS36" s="150"/>
      <c r="BT36" s="22"/>
      <c r="BV36" s="22"/>
      <c r="BX36" s="24"/>
      <c r="BY36" s="22"/>
    </row>
    <row r="37" spans="1:77" s="23" customFormat="1" hidden="1">
      <c r="A37" s="186">
        <v>5.2</v>
      </c>
      <c r="B37" s="187" t="s">
        <v>159</v>
      </c>
      <c r="C37" s="188"/>
      <c r="D37" s="165"/>
      <c r="E37" s="150"/>
      <c r="F37" s="237"/>
      <c r="G37" s="238"/>
      <c r="H37" s="238"/>
      <c r="I37" s="238"/>
      <c r="J37" s="237"/>
      <c r="K37" s="239"/>
      <c r="L37" s="239"/>
      <c r="M37" s="239"/>
      <c r="N37" s="237"/>
      <c r="O37" s="239"/>
      <c r="P37" s="239"/>
      <c r="Q37" s="239"/>
      <c r="R37" s="237"/>
      <c r="S37" s="239"/>
      <c r="T37" s="239"/>
      <c r="U37" s="239"/>
      <c r="V37" s="237"/>
      <c r="W37" s="239"/>
      <c r="X37" s="239"/>
      <c r="Y37" s="239"/>
      <c r="Z37" s="237"/>
      <c r="AA37" s="239"/>
      <c r="AB37" s="239"/>
      <c r="AC37" s="239"/>
      <c r="AD37" s="237"/>
      <c r="AE37" s="239"/>
      <c r="AF37" s="239"/>
      <c r="AG37" s="239"/>
      <c r="AH37" s="237"/>
      <c r="AI37" s="239"/>
      <c r="AJ37" s="239"/>
      <c r="AK37" s="239"/>
      <c r="AL37" s="237"/>
      <c r="AM37" s="239"/>
      <c r="AN37" s="239"/>
      <c r="AO37" s="239"/>
      <c r="AP37" s="237"/>
      <c r="AQ37" s="239"/>
      <c r="AR37" s="239"/>
      <c r="AS37" s="239"/>
      <c r="AT37" s="237"/>
      <c r="AU37" s="239"/>
      <c r="AV37" s="239"/>
      <c r="AW37" s="239"/>
      <c r="AX37" s="237"/>
      <c r="AY37" s="239"/>
      <c r="AZ37" s="239"/>
      <c r="BA37" s="239"/>
      <c r="BB37" s="237"/>
      <c r="BC37" s="239"/>
      <c r="BD37" s="239"/>
      <c r="BE37" s="239"/>
      <c r="BF37" s="237"/>
      <c r="BG37" s="239"/>
      <c r="BH37" s="239"/>
      <c r="BI37" s="239"/>
      <c r="BJ37" s="149">
        <f t="shared" ref="BJ37" si="6">SUM(F37:BI37)</f>
        <v>0</v>
      </c>
      <c r="BK37" s="65" t="e">
        <f t="shared" ref="BK37" si="7">BJ37/C37</f>
        <v>#DIV/0!</v>
      </c>
      <c r="BL37" s="139">
        <f t="shared" ref="BL37" si="8">C37-BJ37</f>
        <v>0</v>
      </c>
      <c r="BM37" s="213"/>
      <c r="BN37" s="64"/>
      <c r="BO37" s="64"/>
      <c r="BP37" s="150"/>
      <c r="BQ37" s="142"/>
      <c r="BR37" s="64"/>
      <c r="BS37" s="150"/>
      <c r="BT37" s="22"/>
      <c r="BV37" s="22"/>
      <c r="BX37" s="24"/>
      <c r="BY37" s="22"/>
    </row>
    <row r="38" spans="1:77" s="23" customFormat="1" hidden="1">
      <c r="A38" s="186">
        <v>5.3</v>
      </c>
      <c r="B38" s="187" t="s">
        <v>170</v>
      </c>
      <c r="C38" s="188"/>
      <c r="D38" s="165"/>
      <c r="E38" s="150"/>
      <c r="F38" s="237"/>
      <c r="G38" s="238"/>
      <c r="H38" s="238"/>
      <c r="I38" s="238"/>
      <c r="J38" s="237"/>
      <c r="K38" s="239"/>
      <c r="L38" s="239"/>
      <c r="M38" s="239"/>
      <c r="N38" s="237"/>
      <c r="O38" s="239"/>
      <c r="P38" s="239"/>
      <c r="Q38" s="239"/>
      <c r="R38" s="237"/>
      <c r="S38" s="239"/>
      <c r="T38" s="239"/>
      <c r="U38" s="239"/>
      <c r="V38" s="237"/>
      <c r="W38" s="239"/>
      <c r="X38" s="239"/>
      <c r="Y38" s="239"/>
      <c r="Z38" s="237"/>
      <c r="AA38" s="239"/>
      <c r="AB38" s="239"/>
      <c r="AC38" s="239"/>
      <c r="AD38" s="237"/>
      <c r="AE38" s="239"/>
      <c r="AF38" s="239"/>
      <c r="AG38" s="239"/>
      <c r="AH38" s="237"/>
      <c r="AI38" s="239"/>
      <c r="AJ38" s="239"/>
      <c r="AK38" s="239"/>
      <c r="AL38" s="237"/>
      <c r="AM38" s="239"/>
      <c r="AN38" s="239"/>
      <c r="AO38" s="239"/>
      <c r="AP38" s="237"/>
      <c r="AQ38" s="239"/>
      <c r="AR38" s="239"/>
      <c r="AS38" s="239"/>
      <c r="AT38" s="237"/>
      <c r="AU38" s="239"/>
      <c r="AV38" s="239"/>
      <c r="AW38" s="239"/>
      <c r="AX38" s="237"/>
      <c r="AY38" s="239"/>
      <c r="AZ38" s="239"/>
      <c r="BA38" s="239"/>
      <c r="BB38" s="237"/>
      <c r="BC38" s="239"/>
      <c r="BD38" s="239"/>
      <c r="BE38" s="239"/>
      <c r="BF38" s="237"/>
      <c r="BG38" s="239"/>
      <c r="BH38" s="239"/>
      <c r="BI38" s="239"/>
      <c r="BJ38" s="149">
        <f t="shared" si="2"/>
        <v>0</v>
      </c>
      <c r="BK38" s="65" t="e">
        <f t="shared" si="0"/>
        <v>#DIV/0!</v>
      </c>
      <c r="BL38" s="139">
        <f t="shared" si="1"/>
        <v>0</v>
      </c>
      <c r="BM38" s="213"/>
      <c r="BN38" s="64"/>
      <c r="BO38" s="64"/>
      <c r="BP38" s="150"/>
      <c r="BQ38" s="142"/>
      <c r="BR38" s="64"/>
      <c r="BS38" s="150"/>
      <c r="BT38" s="22"/>
      <c r="BV38" s="22"/>
      <c r="BX38" s="24"/>
      <c r="BY38" s="22"/>
    </row>
    <row r="39" spans="1:77" s="23" customFormat="1" hidden="1">
      <c r="A39" s="186">
        <v>5.4</v>
      </c>
      <c r="B39" s="187" t="s">
        <v>171</v>
      </c>
      <c r="C39" s="188"/>
      <c r="D39" s="165"/>
      <c r="E39" s="150"/>
      <c r="F39" s="237"/>
      <c r="G39" s="238"/>
      <c r="H39" s="238"/>
      <c r="I39" s="238"/>
      <c r="J39" s="237"/>
      <c r="K39" s="239"/>
      <c r="L39" s="239"/>
      <c r="M39" s="239"/>
      <c r="N39" s="237"/>
      <c r="O39" s="239"/>
      <c r="P39" s="239"/>
      <c r="Q39" s="239"/>
      <c r="R39" s="237"/>
      <c r="S39" s="239"/>
      <c r="T39" s="239"/>
      <c r="U39" s="239"/>
      <c r="V39" s="237"/>
      <c r="W39" s="239"/>
      <c r="X39" s="239"/>
      <c r="Y39" s="239"/>
      <c r="Z39" s="237"/>
      <c r="AA39" s="239"/>
      <c r="AB39" s="239"/>
      <c r="AC39" s="239"/>
      <c r="AD39" s="237"/>
      <c r="AE39" s="239"/>
      <c r="AF39" s="239"/>
      <c r="AG39" s="239"/>
      <c r="AH39" s="237"/>
      <c r="AI39" s="239"/>
      <c r="AJ39" s="239"/>
      <c r="AK39" s="239"/>
      <c r="AL39" s="237"/>
      <c r="AM39" s="239"/>
      <c r="AN39" s="239"/>
      <c r="AO39" s="239"/>
      <c r="AP39" s="237"/>
      <c r="AQ39" s="239"/>
      <c r="AR39" s="239"/>
      <c r="AS39" s="239"/>
      <c r="AT39" s="237"/>
      <c r="AU39" s="239"/>
      <c r="AV39" s="239"/>
      <c r="AW39" s="239"/>
      <c r="AX39" s="237"/>
      <c r="AY39" s="239"/>
      <c r="AZ39" s="239"/>
      <c r="BA39" s="239"/>
      <c r="BB39" s="237"/>
      <c r="BC39" s="239"/>
      <c r="BD39" s="239"/>
      <c r="BE39" s="239"/>
      <c r="BF39" s="237"/>
      <c r="BG39" s="239"/>
      <c r="BH39" s="239"/>
      <c r="BI39" s="239"/>
      <c r="BJ39" s="149">
        <f t="shared" si="2"/>
        <v>0</v>
      </c>
      <c r="BK39" s="65" t="e">
        <f t="shared" si="0"/>
        <v>#DIV/0!</v>
      </c>
      <c r="BL39" s="139">
        <f t="shared" si="1"/>
        <v>0</v>
      </c>
      <c r="BM39" s="213"/>
      <c r="BN39" s="64"/>
      <c r="BO39" s="64"/>
      <c r="BP39" s="150"/>
      <c r="BQ39" s="142"/>
      <c r="BR39" s="64"/>
      <c r="BS39" s="150"/>
      <c r="BT39" s="22"/>
      <c r="BV39" s="22"/>
      <c r="BX39" s="24"/>
      <c r="BY39" s="22"/>
    </row>
    <row r="40" spans="1:77" s="23" customFormat="1" hidden="1">
      <c r="A40" s="186">
        <v>5.5</v>
      </c>
      <c r="B40" s="187" t="s">
        <v>162</v>
      </c>
      <c r="C40" s="188"/>
      <c r="D40" s="165"/>
      <c r="E40" s="150"/>
      <c r="F40" s="237"/>
      <c r="G40" s="238"/>
      <c r="H40" s="238"/>
      <c r="I40" s="238"/>
      <c r="J40" s="237"/>
      <c r="K40" s="239"/>
      <c r="L40" s="239"/>
      <c r="M40" s="239"/>
      <c r="N40" s="237"/>
      <c r="O40" s="239"/>
      <c r="P40" s="239"/>
      <c r="Q40" s="239"/>
      <c r="R40" s="237"/>
      <c r="S40" s="239"/>
      <c r="T40" s="239"/>
      <c r="U40" s="239"/>
      <c r="V40" s="237"/>
      <c r="W40" s="239"/>
      <c r="X40" s="239"/>
      <c r="Y40" s="239"/>
      <c r="Z40" s="237"/>
      <c r="AA40" s="239"/>
      <c r="AB40" s="239"/>
      <c r="AC40" s="239"/>
      <c r="AD40" s="237"/>
      <c r="AE40" s="239"/>
      <c r="AF40" s="239"/>
      <c r="AG40" s="239"/>
      <c r="AH40" s="237"/>
      <c r="AI40" s="239"/>
      <c r="AJ40" s="239"/>
      <c r="AK40" s="239"/>
      <c r="AL40" s="237"/>
      <c r="AM40" s="239"/>
      <c r="AN40" s="239"/>
      <c r="AO40" s="239"/>
      <c r="AP40" s="237"/>
      <c r="AQ40" s="239"/>
      <c r="AR40" s="239"/>
      <c r="AS40" s="239"/>
      <c r="AT40" s="237"/>
      <c r="AU40" s="239"/>
      <c r="AV40" s="239"/>
      <c r="AW40" s="239"/>
      <c r="AX40" s="237"/>
      <c r="AY40" s="239"/>
      <c r="AZ40" s="239"/>
      <c r="BA40" s="239"/>
      <c r="BB40" s="237"/>
      <c r="BC40" s="239"/>
      <c r="BD40" s="239"/>
      <c r="BE40" s="239"/>
      <c r="BF40" s="237"/>
      <c r="BG40" s="239"/>
      <c r="BH40" s="239"/>
      <c r="BI40" s="239"/>
      <c r="BJ40" s="149">
        <f t="shared" si="2"/>
        <v>0</v>
      </c>
      <c r="BK40" s="65" t="e">
        <f t="shared" si="0"/>
        <v>#DIV/0!</v>
      </c>
      <c r="BL40" s="139">
        <f t="shared" si="1"/>
        <v>0</v>
      </c>
      <c r="BM40" s="213"/>
      <c r="BN40" s="64"/>
      <c r="BO40" s="64"/>
      <c r="BP40" s="150"/>
      <c r="BQ40" s="142"/>
      <c r="BR40" s="64"/>
      <c r="BS40" s="150"/>
      <c r="BT40" s="22"/>
      <c r="BV40" s="22"/>
      <c r="BX40" s="24"/>
      <c r="BY40" s="22"/>
    </row>
    <row r="41" spans="1:77" s="23" customFormat="1" hidden="1">
      <c r="A41" s="184">
        <v>6</v>
      </c>
      <c r="B41" s="185" t="s">
        <v>174</v>
      </c>
      <c r="C41" s="62">
        <f>SUMIFS(C$10:C$70,$A$10:$A$70,"&lt;"&amp;$A$47,$A$10:$A$70,"&gt;"&amp;$A$41)</f>
        <v>0</v>
      </c>
      <c r="D41" s="189">
        <v>0.85</v>
      </c>
      <c r="E41" s="148">
        <f>ROUND(C41/$C$9*D41,2)</f>
        <v>0</v>
      </c>
      <c r="F41" s="235">
        <f>SUMIFS(F$10:F$70,$A$10:$A$70,"&lt;"&amp;$A$47,$A$10:$A$70,"&gt;"&amp;$A$41)</f>
        <v>0</v>
      </c>
      <c r="G41" s="236">
        <f>ROUND(F41/$F$9,2)</f>
        <v>0</v>
      </c>
      <c r="H41" s="236">
        <f>G41-I41</f>
        <v>0</v>
      </c>
      <c r="I41" s="236">
        <f>ROUND(F41/F$9*$D41,2)</f>
        <v>0</v>
      </c>
      <c r="J41" s="235">
        <f>SUMIFS(J$10:J$70,$A$10:$A$70,"&lt;"&amp;$A$47,$A$10:$A$70,"&gt;"&amp;$A$41)</f>
        <v>0</v>
      </c>
      <c r="K41" s="236">
        <f>ROUND(J41/J$9,2)</f>
        <v>0</v>
      </c>
      <c r="L41" s="236">
        <f>K41-M41</f>
        <v>0</v>
      </c>
      <c r="M41" s="236">
        <f>ROUND(J41/J$9*$D41,2)</f>
        <v>0</v>
      </c>
      <c r="N41" s="235">
        <f>SUMIFS(N$10:N$70,$A$10:$A$70,"&lt;"&amp;$A$47,$A$10:$A$70,"&gt;"&amp;$A$41)</f>
        <v>0</v>
      </c>
      <c r="O41" s="236">
        <f>ROUND(N41/N$9,2)</f>
        <v>0</v>
      </c>
      <c r="P41" s="236">
        <f>O41-Q41</f>
        <v>0</v>
      </c>
      <c r="Q41" s="236">
        <f>ROUND(N41/N$9*$D41,2)</f>
        <v>0</v>
      </c>
      <c r="R41" s="235">
        <f>SUMIFS(R$10:R$70,$A$10:$A$70,"&lt;"&amp;$A$47,$A$10:$A$70,"&gt;"&amp;$A$41)</f>
        <v>0</v>
      </c>
      <c r="S41" s="236">
        <f>ROUND(R41/R$9,2)</f>
        <v>0</v>
      </c>
      <c r="T41" s="236">
        <f>S41-U41</f>
        <v>0</v>
      </c>
      <c r="U41" s="236">
        <f>ROUND(R41/R$9*$D41,2)</f>
        <v>0</v>
      </c>
      <c r="V41" s="235">
        <f>SUMIFS(V$10:V$70,$A$10:$A$70,"&lt;"&amp;$A$47,$A$10:$A$70,"&gt;"&amp;$A$41)</f>
        <v>0</v>
      </c>
      <c r="W41" s="236">
        <f>ROUND(V41/V$9,2)</f>
        <v>0</v>
      </c>
      <c r="X41" s="236">
        <f>W41-Y41</f>
        <v>0</v>
      </c>
      <c r="Y41" s="236">
        <f>ROUND(V41/V$9*$D41,2)</f>
        <v>0</v>
      </c>
      <c r="Z41" s="235">
        <f>SUMIFS(Z$10:Z$70,$A$10:$A$70,"&lt;"&amp;$A$47,$A$10:$A$70,"&gt;"&amp;$A$41)</f>
        <v>0</v>
      </c>
      <c r="AA41" s="236">
        <f>ROUND(Z41/Z$9,2)</f>
        <v>0</v>
      </c>
      <c r="AB41" s="236">
        <f>AA41-AC41</f>
        <v>0</v>
      </c>
      <c r="AC41" s="236">
        <f>ROUND(Z41/Z$9*$D41,2)</f>
        <v>0</v>
      </c>
      <c r="AD41" s="235">
        <f>SUMIFS(AD$10:AD$70,$A$10:$A$70,"&lt;"&amp;$A$47,$A$10:$A$70,"&gt;"&amp;$A$41)</f>
        <v>0</v>
      </c>
      <c r="AE41" s="236">
        <f>ROUND(AD41/AD$9,2)</f>
        <v>0</v>
      </c>
      <c r="AF41" s="236">
        <f>AE41-AG41</f>
        <v>0</v>
      </c>
      <c r="AG41" s="236">
        <f>ROUND(AD41/AD$9*$D41,2)</f>
        <v>0</v>
      </c>
      <c r="AH41" s="235">
        <f>SUMIFS(AH$10:AH$70,$A$10:$A$70,"&lt;"&amp;$A$47,$A$10:$A$70,"&gt;"&amp;$A$41)</f>
        <v>0</v>
      </c>
      <c r="AI41" s="236">
        <f>ROUND(AH41/AH$9,2)</f>
        <v>0</v>
      </c>
      <c r="AJ41" s="236">
        <f>AI41-AK41</f>
        <v>0</v>
      </c>
      <c r="AK41" s="236">
        <f>ROUND(AH41/AH$9*$D41,2)</f>
        <v>0</v>
      </c>
      <c r="AL41" s="235">
        <f>SUMIFS(AL$10:AL$70,$A$10:$A$70,"&lt;"&amp;$A$47,$A$10:$A$70,"&gt;"&amp;$A$41)</f>
        <v>0</v>
      </c>
      <c r="AM41" s="236">
        <f>ROUND(AL41/AL$9,2)</f>
        <v>0</v>
      </c>
      <c r="AN41" s="236">
        <f>AM41-AO41</f>
        <v>0</v>
      </c>
      <c r="AO41" s="236">
        <f>ROUND(AL41/AL$9*$D41,2)</f>
        <v>0</v>
      </c>
      <c r="AP41" s="235">
        <f>SUMIFS(AP$10:AP$70,$A$10:$A$70,"&lt;"&amp;$A$47,$A$10:$A$70,"&gt;"&amp;$A$41)</f>
        <v>0</v>
      </c>
      <c r="AQ41" s="236">
        <f>ROUND(AP41/AP$9,2)</f>
        <v>0</v>
      </c>
      <c r="AR41" s="236">
        <f>AQ41-AS41</f>
        <v>0</v>
      </c>
      <c r="AS41" s="236">
        <f>ROUND(AP41/AP$9*$D41,2)</f>
        <v>0</v>
      </c>
      <c r="AT41" s="235">
        <f>SUMIFS(AT$10:AT$70,$A$10:$A$70,"&lt;"&amp;$A$47,$A$10:$A$70,"&gt;"&amp;$A$41)</f>
        <v>0</v>
      </c>
      <c r="AU41" s="236">
        <f>ROUND(AT41/AT$9,2)</f>
        <v>0</v>
      </c>
      <c r="AV41" s="236">
        <f>AU41-AW41</f>
        <v>0</v>
      </c>
      <c r="AW41" s="236">
        <f>ROUND(AT41/AT$9*$D41,2)</f>
        <v>0</v>
      </c>
      <c r="AX41" s="235">
        <f>SUMIFS(AX$10:AX$70,$A$10:$A$70,"&lt;"&amp;$A$47,$A$10:$A$70,"&gt;"&amp;$A$41)</f>
        <v>0</v>
      </c>
      <c r="AY41" s="236">
        <f>ROUND(AX41/AX$9,2)</f>
        <v>0</v>
      </c>
      <c r="AZ41" s="236">
        <f>AY41-BA41</f>
        <v>0</v>
      </c>
      <c r="BA41" s="236">
        <f>ROUND(AX41/AX$9*$D41,2)</f>
        <v>0</v>
      </c>
      <c r="BB41" s="235">
        <f>SUMIFS(BB$10:BB$70,$A$10:$A$70,"&lt;"&amp;$A$47,$A$10:$A$70,"&gt;"&amp;$A$41)</f>
        <v>0</v>
      </c>
      <c r="BC41" s="236">
        <f>ROUND(BB41/BB$9,2)</f>
        <v>0</v>
      </c>
      <c r="BD41" s="236">
        <f>BC41-BE41</f>
        <v>0</v>
      </c>
      <c r="BE41" s="236">
        <f>ROUND(BB41/BB$9*$D41,2)</f>
        <v>0</v>
      </c>
      <c r="BF41" s="235">
        <f>SUMIFS(BF$10:BF$70,$A$10:$A$70,"&lt;"&amp;$A$47,$A$10:$A$70,"&gt;"&amp;$A$41)</f>
        <v>0</v>
      </c>
      <c r="BG41" s="236">
        <f>ROUND(BF41/BF$9,2)</f>
        <v>0</v>
      </c>
      <c r="BH41" s="236">
        <f>BG41-BI41</f>
        <v>0</v>
      </c>
      <c r="BI41" s="236">
        <f>ROUND(BF41/BF$9*$D41,2)</f>
        <v>0</v>
      </c>
      <c r="BJ41" s="147">
        <f>SUM(BJ42:BJ46)</f>
        <v>0</v>
      </c>
      <c r="BK41" s="63" t="e">
        <f t="shared" si="0"/>
        <v>#DIV/0!</v>
      </c>
      <c r="BL41" s="138">
        <f t="shared" si="1"/>
        <v>0</v>
      </c>
      <c r="BM41" s="212">
        <f>G41+K41+O41+S41+W41+AA41+AE41+AI41+AM41+AQ41+AU41+AY41+BC41+BG41</f>
        <v>0</v>
      </c>
      <c r="BN41" s="62">
        <f>I41+M41+Q41+U41+Y41+AC41+AG41+AK41+AO41+AS41+AW41+BA41+BE41+BI41</f>
        <v>0</v>
      </c>
      <c r="BO41" s="63" t="e">
        <f>BN41/E41</f>
        <v>#DIV/0!</v>
      </c>
      <c r="BP41" s="148">
        <f>E41-BN41</f>
        <v>0</v>
      </c>
      <c r="BQ41" s="193">
        <v>0</v>
      </c>
      <c r="BR41" s="194">
        <v>0</v>
      </c>
      <c r="BS41" s="195">
        <v>0</v>
      </c>
      <c r="BT41" s="22"/>
      <c r="BV41" s="22"/>
      <c r="BX41" s="24"/>
      <c r="BY41" s="22"/>
    </row>
    <row r="42" spans="1:77" s="23" customFormat="1" hidden="1">
      <c r="A42" s="186">
        <v>6.1</v>
      </c>
      <c r="B42" s="187" t="s">
        <v>175</v>
      </c>
      <c r="C42" s="188"/>
      <c r="D42" s="165"/>
      <c r="E42" s="150"/>
      <c r="F42" s="237"/>
      <c r="G42" s="238"/>
      <c r="H42" s="238"/>
      <c r="I42" s="238"/>
      <c r="J42" s="237"/>
      <c r="K42" s="239"/>
      <c r="L42" s="239"/>
      <c r="M42" s="239"/>
      <c r="N42" s="237"/>
      <c r="O42" s="239"/>
      <c r="P42" s="239"/>
      <c r="Q42" s="239"/>
      <c r="R42" s="237"/>
      <c r="S42" s="239"/>
      <c r="T42" s="239"/>
      <c r="U42" s="239"/>
      <c r="V42" s="237"/>
      <c r="W42" s="239"/>
      <c r="X42" s="239"/>
      <c r="Y42" s="239"/>
      <c r="Z42" s="237"/>
      <c r="AA42" s="239"/>
      <c r="AB42" s="239"/>
      <c r="AC42" s="239"/>
      <c r="AD42" s="237"/>
      <c r="AE42" s="239"/>
      <c r="AF42" s="239"/>
      <c r="AG42" s="239"/>
      <c r="AH42" s="237"/>
      <c r="AI42" s="239"/>
      <c r="AJ42" s="239"/>
      <c r="AK42" s="239"/>
      <c r="AL42" s="237"/>
      <c r="AM42" s="239"/>
      <c r="AN42" s="239"/>
      <c r="AO42" s="239"/>
      <c r="AP42" s="237"/>
      <c r="AQ42" s="239"/>
      <c r="AR42" s="239"/>
      <c r="AS42" s="239"/>
      <c r="AT42" s="237"/>
      <c r="AU42" s="239"/>
      <c r="AV42" s="239"/>
      <c r="AW42" s="239"/>
      <c r="AX42" s="237"/>
      <c r="AY42" s="239"/>
      <c r="AZ42" s="239"/>
      <c r="BA42" s="239"/>
      <c r="BB42" s="237"/>
      <c r="BC42" s="239"/>
      <c r="BD42" s="239"/>
      <c r="BE42" s="239"/>
      <c r="BF42" s="237"/>
      <c r="BG42" s="239"/>
      <c r="BH42" s="239"/>
      <c r="BI42" s="239"/>
      <c r="BJ42" s="149">
        <f t="shared" si="2"/>
        <v>0</v>
      </c>
      <c r="BK42" s="65" t="e">
        <f t="shared" si="0"/>
        <v>#DIV/0!</v>
      </c>
      <c r="BL42" s="139">
        <f t="shared" si="1"/>
        <v>0</v>
      </c>
      <c r="BM42" s="213"/>
      <c r="BN42" s="64"/>
      <c r="BO42" s="64"/>
      <c r="BP42" s="150"/>
      <c r="BQ42" s="142"/>
      <c r="BR42" s="64"/>
      <c r="BS42" s="150"/>
      <c r="BT42" s="22"/>
      <c r="BV42" s="22"/>
      <c r="BX42" s="24"/>
      <c r="BY42" s="22"/>
    </row>
    <row r="43" spans="1:77" s="23" customFormat="1" hidden="1">
      <c r="A43" s="186">
        <v>6.2</v>
      </c>
      <c r="B43" s="187" t="s">
        <v>159</v>
      </c>
      <c r="C43" s="188"/>
      <c r="D43" s="165"/>
      <c r="E43" s="150"/>
      <c r="F43" s="237"/>
      <c r="G43" s="238"/>
      <c r="H43" s="238"/>
      <c r="I43" s="238"/>
      <c r="J43" s="237"/>
      <c r="K43" s="239"/>
      <c r="L43" s="239"/>
      <c r="M43" s="239"/>
      <c r="N43" s="237"/>
      <c r="O43" s="239"/>
      <c r="P43" s="239"/>
      <c r="Q43" s="239"/>
      <c r="R43" s="237"/>
      <c r="S43" s="239"/>
      <c r="T43" s="239"/>
      <c r="U43" s="239"/>
      <c r="V43" s="237"/>
      <c r="W43" s="239"/>
      <c r="X43" s="239"/>
      <c r="Y43" s="239"/>
      <c r="Z43" s="237"/>
      <c r="AA43" s="239"/>
      <c r="AB43" s="239"/>
      <c r="AC43" s="239"/>
      <c r="AD43" s="237"/>
      <c r="AE43" s="239"/>
      <c r="AF43" s="239"/>
      <c r="AG43" s="239"/>
      <c r="AH43" s="237"/>
      <c r="AI43" s="239"/>
      <c r="AJ43" s="239"/>
      <c r="AK43" s="239"/>
      <c r="AL43" s="237"/>
      <c r="AM43" s="239"/>
      <c r="AN43" s="239"/>
      <c r="AO43" s="239"/>
      <c r="AP43" s="237"/>
      <c r="AQ43" s="239"/>
      <c r="AR43" s="239"/>
      <c r="AS43" s="239"/>
      <c r="AT43" s="237"/>
      <c r="AU43" s="239"/>
      <c r="AV43" s="239"/>
      <c r="AW43" s="239"/>
      <c r="AX43" s="237"/>
      <c r="AY43" s="239"/>
      <c r="AZ43" s="239"/>
      <c r="BA43" s="239"/>
      <c r="BB43" s="237"/>
      <c r="BC43" s="239"/>
      <c r="BD43" s="239"/>
      <c r="BE43" s="239"/>
      <c r="BF43" s="237"/>
      <c r="BG43" s="239"/>
      <c r="BH43" s="239"/>
      <c r="BI43" s="239"/>
      <c r="BJ43" s="149">
        <f t="shared" si="2"/>
        <v>0</v>
      </c>
      <c r="BK43" s="65" t="e">
        <f t="shared" si="0"/>
        <v>#DIV/0!</v>
      </c>
      <c r="BL43" s="139">
        <f t="shared" si="1"/>
        <v>0</v>
      </c>
      <c r="BM43" s="213"/>
      <c r="BN43" s="64"/>
      <c r="BO43" s="64"/>
      <c r="BP43" s="150"/>
      <c r="BQ43" s="142"/>
      <c r="BR43" s="64"/>
      <c r="BS43" s="150"/>
      <c r="BT43" s="22"/>
      <c r="BV43" s="22"/>
      <c r="BX43" s="24"/>
      <c r="BY43" s="22"/>
    </row>
    <row r="44" spans="1:77" s="23" customFormat="1" hidden="1">
      <c r="A44" s="186">
        <v>6.3</v>
      </c>
      <c r="B44" s="187" t="s">
        <v>170</v>
      </c>
      <c r="C44" s="188"/>
      <c r="D44" s="165"/>
      <c r="E44" s="150"/>
      <c r="F44" s="237"/>
      <c r="G44" s="238"/>
      <c r="H44" s="238"/>
      <c r="I44" s="238"/>
      <c r="J44" s="237"/>
      <c r="K44" s="239"/>
      <c r="L44" s="239"/>
      <c r="M44" s="239"/>
      <c r="N44" s="237"/>
      <c r="O44" s="239"/>
      <c r="P44" s="239"/>
      <c r="Q44" s="239"/>
      <c r="R44" s="237"/>
      <c r="S44" s="239"/>
      <c r="T44" s="239"/>
      <c r="U44" s="239"/>
      <c r="V44" s="237"/>
      <c r="W44" s="239"/>
      <c r="X44" s="239"/>
      <c r="Y44" s="239"/>
      <c r="Z44" s="237"/>
      <c r="AA44" s="239"/>
      <c r="AB44" s="239"/>
      <c r="AC44" s="239"/>
      <c r="AD44" s="237"/>
      <c r="AE44" s="239"/>
      <c r="AF44" s="239"/>
      <c r="AG44" s="239"/>
      <c r="AH44" s="237"/>
      <c r="AI44" s="239"/>
      <c r="AJ44" s="239"/>
      <c r="AK44" s="239"/>
      <c r="AL44" s="237"/>
      <c r="AM44" s="239"/>
      <c r="AN44" s="239"/>
      <c r="AO44" s="239"/>
      <c r="AP44" s="237"/>
      <c r="AQ44" s="239"/>
      <c r="AR44" s="239"/>
      <c r="AS44" s="239"/>
      <c r="AT44" s="237"/>
      <c r="AU44" s="239"/>
      <c r="AV44" s="239"/>
      <c r="AW44" s="239"/>
      <c r="AX44" s="237"/>
      <c r="AY44" s="239"/>
      <c r="AZ44" s="239"/>
      <c r="BA44" s="239"/>
      <c r="BB44" s="237"/>
      <c r="BC44" s="239"/>
      <c r="BD44" s="239"/>
      <c r="BE44" s="239"/>
      <c r="BF44" s="237"/>
      <c r="BG44" s="239"/>
      <c r="BH44" s="239"/>
      <c r="BI44" s="239"/>
      <c r="BJ44" s="149">
        <f t="shared" si="2"/>
        <v>0</v>
      </c>
      <c r="BK44" s="65" t="e">
        <f t="shared" si="0"/>
        <v>#DIV/0!</v>
      </c>
      <c r="BL44" s="139">
        <f t="shared" si="1"/>
        <v>0</v>
      </c>
      <c r="BM44" s="213"/>
      <c r="BN44" s="64"/>
      <c r="BO44" s="64"/>
      <c r="BP44" s="150"/>
      <c r="BQ44" s="142"/>
      <c r="BR44" s="64"/>
      <c r="BS44" s="150"/>
      <c r="BT44" s="22"/>
      <c r="BV44" s="22"/>
      <c r="BX44" s="24"/>
      <c r="BY44" s="22"/>
    </row>
    <row r="45" spans="1:77" s="23" customFormat="1" hidden="1">
      <c r="A45" s="186">
        <v>6.4</v>
      </c>
      <c r="B45" s="187" t="s">
        <v>171</v>
      </c>
      <c r="C45" s="188"/>
      <c r="D45" s="165"/>
      <c r="E45" s="150"/>
      <c r="F45" s="237"/>
      <c r="G45" s="238"/>
      <c r="H45" s="238"/>
      <c r="I45" s="238"/>
      <c r="J45" s="237"/>
      <c r="K45" s="239"/>
      <c r="L45" s="239"/>
      <c r="M45" s="239"/>
      <c r="N45" s="237"/>
      <c r="O45" s="239"/>
      <c r="P45" s="239"/>
      <c r="Q45" s="239"/>
      <c r="R45" s="237"/>
      <c r="S45" s="239"/>
      <c r="T45" s="239"/>
      <c r="U45" s="239"/>
      <c r="V45" s="237"/>
      <c r="W45" s="239"/>
      <c r="X45" s="239"/>
      <c r="Y45" s="239"/>
      <c r="Z45" s="237"/>
      <c r="AA45" s="239"/>
      <c r="AB45" s="239"/>
      <c r="AC45" s="239"/>
      <c r="AD45" s="237"/>
      <c r="AE45" s="239"/>
      <c r="AF45" s="239"/>
      <c r="AG45" s="239"/>
      <c r="AH45" s="237"/>
      <c r="AI45" s="239"/>
      <c r="AJ45" s="239"/>
      <c r="AK45" s="239"/>
      <c r="AL45" s="237"/>
      <c r="AM45" s="239"/>
      <c r="AN45" s="239"/>
      <c r="AO45" s="239"/>
      <c r="AP45" s="237"/>
      <c r="AQ45" s="239"/>
      <c r="AR45" s="239"/>
      <c r="AS45" s="239"/>
      <c r="AT45" s="237"/>
      <c r="AU45" s="239"/>
      <c r="AV45" s="239"/>
      <c r="AW45" s="239"/>
      <c r="AX45" s="237"/>
      <c r="AY45" s="239"/>
      <c r="AZ45" s="239"/>
      <c r="BA45" s="239"/>
      <c r="BB45" s="237"/>
      <c r="BC45" s="239"/>
      <c r="BD45" s="239"/>
      <c r="BE45" s="239"/>
      <c r="BF45" s="237"/>
      <c r="BG45" s="239"/>
      <c r="BH45" s="239"/>
      <c r="BI45" s="239"/>
      <c r="BJ45" s="149">
        <f t="shared" si="2"/>
        <v>0</v>
      </c>
      <c r="BK45" s="65" t="e">
        <f t="shared" si="0"/>
        <v>#DIV/0!</v>
      </c>
      <c r="BL45" s="139">
        <f t="shared" si="1"/>
        <v>0</v>
      </c>
      <c r="BM45" s="213"/>
      <c r="BN45" s="64"/>
      <c r="BO45" s="64"/>
      <c r="BP45" s="150"/>
      <c r="BQ45" s="142"/>
      <c r="BR45" s="64"/>
      <c r="BS45" s="150"/>
      <c r="BT45" s="22"/>
      <c r="BV45" s="22"/>
      <c r="BX45" s="24"/>
      <c r="BY45" s="22"/>
    </row>
    <row r="46" spans="1:77" s="23" customFormat="1" hidden="1">
      <c r="A46" s="186">
        <v>6.5</v>
      </c>
      <c r="B46" s="187" t="s">
        <v>162</v>
      </c>
      <c r="C46" s="188"/>
      <c r="D46" s="165"/>
      <c r="E46" s="150"/>
      <c r="F46" s="237"/>
      <c r="G46" s="238"/>
      <c r="H46" s="238"/>
      <c r="I46" s="238"/>
      <c r="J46" s="237"/>
      <c r="K46" s="239"/>
      <c r="L46" s="239"/>
      <c r="M46" s="239"/>
      <c r="N46" s="237"/>
      <c r="O46" s="239"/>
      <c r="P46" s="239"/>
      <c r="Q46" s="239"/>
      <c r="R46" s="237"/>
      <c r="S46" s="239"/>
      <c r="T46" s="239"/>
      <c r="U46" s="239"/>
      <c r="V46" s="237"/>
      <c r="W46" s="239"/>
      <c r="X46" s="239"/>
      <c r="Y46" s="239"/>
      <c r="Z46" s="237"/>
      <c r="AA46" s="239"/>
      <c r="AB46" s="239"/>
      <c r="AC46" s="239"/>
      <c r="AD46" s="237"/>
      <c r="AE46" s="239"/>
      <c r="AF46" s="239"/>
      <c r="AG46" s="239"/>
      <c r="AH46" s="237"/>
      <c r="AI46" s="239"/>
      <c r="AJ46" s="239"/>
      <c r="AK46" s="239"/>
      <c r="AL46" s="237"/>
      <c r="AM46" s="239"/>
      <c r="AN46" s="239"/>
      <c r="AO46" s="239"/>
      <c r="AP46" s="237"/>
      <c r="AQ46" s="239"/>
      <c r="AR46" s="239"/>
      <c r="AS46" s="239"/>
      <c r="AT46" s="237"/>
      <c r="AU46" s="239"/>
      <c r="AV46" s="239"/>
      <c r="AW46" s="239"/>
      <c r="AX46" s="237"/>
      <c r="AY46" s="239"/>
      <c r="AZ46" s="239"/>
      <c r="BA46" s="239"/>
      <c r="BB46" s="237"/>
      <c r="BC46" s="239"/>
      <c r="BD46" s="239"/>
      <c r="BE46" s="239"/>
      <c r="BF46" s="237"/>
      <c r="BG46" s="239"/>
      <c r="BH46" s="239"/>
      <c r="BI46" s="239"/>
      <c r="BJ46" s="149">
        <f t="shared" si="2"/>
        <v>0</v>
      </c>
      <c r="BK46" s="65" t="e">
        <f t="shared" si="0"/>
        <v>#DIV/0!</v>
      </c>
      <c r="BL46" s="139">
        <f t="shared" si="1"/>
        <v>0</v>
      </c>
      <c r="BM46" s="213"/>
      <c r="BN46" s="64"/>
      <c r="BO46" s="64"/>
      <c r="BP46" s="150"/>
      <c r="BQ46" s="142"/>
      <c r="BR46" s="64"/>
      <c r="BS46" s="150"/>
      <c r="BT46" s="22"/>
      <c r="BV46" s="22"/>
      <c r="BX46" s="24"/>
      <c r="BY46" s="22"/>
    </row>
    <row r="47" spans="1:77" s="23" customFormat="1" hidden="1">
      <c r="A47" s="184">
        <v>7</v>
      </c>
      <c r="B47" s="185" t="s">
        <v>176</v>
      </c>
      <c r="C47" s="62">
        <f>SUMIFS(C$10:C$70,$A$10:$A$70,"&lt;"&amp;$A$53,$A$10:$A$70,"&gt;"&amp;$A$47)</f>
        <v>0</v>
      </c>
      <c r="D47" s="189">
        <v>0.85</v>
      </c>
      <c r="E47" s="148">
        <f>ROUND(C47/$C$9*D47,2)</f>
        <v>0</v>
      </c>
      <c r="F47" s="235">
        <f>SUMIFS(F$10:F$70,$A$10:$A$70,"&lt;"&amp;$A$53,$A$10:$A$70,"&gt;"&amp;$A$47)</f>
        <v>0</v>
      </c>
      <c r="G47" s="236">
        <f>ROUND(F47/$F$9,2)</f>
        <v>0</v>
      </c>
      <c r="H47" s="236">
        <f>G47-I47</f>
        <v>0</v>
      </c>
      <c r="I47" s="236">
        <f>ROUND(F47/F$9*$D47,2)</f>
        <v>0</v>
      </c>
      <c r="J47" s="235">
        <f>SUMIFS(J$10:J$70,$A$10:$A$70,"&lt;"&amp;$A$53,$A$10:$A$70,"&gt;"&amp;$A$47)</f>
        <v>0</v>
      </c>
      <c r="K47" s="236">
        <f>ROUND(J47/J$9,2)</f>
        <v>0</v>
      </c>
      <c r="L47" s="236">
        <f>K47-M47</f>
        <v>0</v>
      </c>
      <c r="M47" s="236">
        <f>ROUND(J47/J$9*$D47,2)</f>
        <v>0</v>
      </c>
      <c r="N47" s="235">
        <f>SUMIFS(N$10:N$70,$A$10:$A$70,"&lt;"&amp;$A$53,$A$10:$A$70,"&gt;"&amp;$A$47)</f>
        <v>0</v>
      </c>
      <c r="O47" s="236">
        <f>ROUND(N47/N$9,2)</f>
        <v>0</v>
      </c>
      <c r="P47" s="236">
        <f>O47-Q47</f>
        <v>0</v>
      </c>
      <c r="Q47" s="236">
        <f>ROUND(N47/N$9*$D47,2)</f>
        <v>0</v>
      </c>
      <c r="R47" s="235">
        <f>SUMIFS(R$10:R$70,$A$10:$A$70,"&lt;"&amp;$A$53,$A$10:$A$70,"&gt;"&amp;$A$47)</f>
        <v>0</v>
      </c>
      <c r="S47" s="236">
        <f>ROUND(R47/R$9,2)</f>
        <v>0</v>
      </c>
      <c r="T47" s="236">
        <f>S47-U47</f>
        <v>0</v>
      </c>
      <c r="U47" s="236">
        <f>ROUND(R47/R$9*$D47,2)</f>
        <v>0</v>
      </c>
      <c r="V47" s="235">
        <f>SUMIFS(V$10:V$70,$A$10:$A$70,"&lt;"&amp;$A$53,$A$10:$A$70,"&gt;"&amp;$A$47)</f>
        <v>0</v>
      </c>
      <c r="W47" s="236">
        <f>ROUND(V47/V$9,2)</f>
        <v>0</v>
      </c>
      <c r="X47" s="236">
        <f>W47-Y47</f>
        <v>0</v>
      </c>
      <c r="Y47" s="236">
        <f>ROUND(V47/V$9*$D47,2)</f>
        <v>0</v>
      </c>
      <c r="Z47" s="235">
        <f>SUMIFS(Z$10:Z$70,$A$10:$A$70,"&lt;"&amp;$A$53,$A$10:$A$70,"&gt;"&amp;$A$47)</f>
        <v>0</v>
      </c>
      <c r="AA47" s="236">
        <f>ROUND(Z47/Z$9,2)</f>
        <v>0</v>
      </c>
      <c r="AB47" s="236">
        <f>AA47-AC47</f>
        <v>0</v>
      </c>
      <c r="AC47" s="236">
        <f>ROUND(Z47/Z$9*$D47,2)</f>
        <v>0</v>
      </c>
      <c r="AD47" s="235">
        <f>SUMIFS(AD$10:AD$70,$A$10:$A$70,"&lt;"&amp;$A$53,$A$10:$A$70,"&gt;"&amp;$A$47)</f>
        <v>0</v>
      </c>
      <c r="AE47" s="236">
        <f>ROUND(AD47/AD$9,2)</f>
        <v>0</v>
      </c>
      <c r="AF47" s="236">
        <f>AE47-AG47</f>
        <v>0</v>
      </c>
      <c r="AG47" s="236">
        <f>ROUND(AD47/AD$9*$D47,2)</f>
        <v>0</v>
      </c>
      <c r="AH47" s="235">
        <f>SUMIFS(AH$10:AH$70,$A$10:$A$70,"&lt;"&amp;$A$53,$A$10:$A$70,"&gt;"&amp;$A$47)</f>
        <v>0</v>
      </c>
      <c r="AI47" s="236">
        <f>ROUND(AH47/AH$9,2)</f>
        <v>0</v>
      </c>
      <c r="AJ47" s="236">
        <f>AI47-AK47</f>
        <v>0</v>
      </c>
      <c r="AK47" s="236">
        <f>ROUND(AH47/AH$9*$D47,2)</f>
        <v>0</v>
      </c>
      <c r="AL47" s="235">
        <f>SUMIFS(AL$10:AL$70,$A$10:$A$70,"&lt;"&amp;$A$53,$A$10:$A$70,"&gt;"&amp;$A$47)</f>
        <v>0</v>
      </c>
      <c r="AM47" s="236">
        <f>ROUND(AL47/AL$9,2)</f>
        <v>0</v>
      </c>
      <c r="AN47" s="236">
        <f>AM47-AO47</f>
        <v>0</v>
      </c>
      <c r="AO47" s="236">
        <f>ROUND(AL47/AL$9*$D47,2)</f>
        <v>0</v>
      </c>
      <c r="AP47" s="235">
        <f>SUMIFS(AP$10:AP$70,$A$10:$A$70,"&lt;"&amp;$A$53,$A$10:$A$70,"&gt;"&amp;$A$47)</f>
        <v>0</v>
      </c>
      <c r="AQ47" s="236">
        <f>ROUND(AP47/AP$9,2)</f>
        <v>0</v>
      </c>
      <c r="AR47" s="236">
        <f>AQ47-AS47</f>
        <v>0</v>
      </c>
      <c r="AS47" s="236">
        <f>ROUND(AP47/AP$9*$D47,2)</f>
        <v>0</v>
      </c>
      <c r="AT47" s="235">
        <f>SUMIFS(AT$10:AT$70,$A$10:$A$70,"&lt;"&amp;$A$53,$A$10:$A$70,"&gt;"&amp;$A$47)</f>
        <v>0</v>
      </c>
      <c r="AU47" s="236">
        <f>ROUND(AT47/AT$9,2)</f>
        <v>0</v>
      </c>
      <c r="AV47" s="236">
        <f>AU47-AW47</f>
        <v>0</v>
      </c>
      <c r="AW47" s="236">
        <f>ROUND(AT47/AT$9*$D47,2)</f>
        <v>0</v>
      </c>
      <c r="AX47" s="235">
        <f>SUMIFS(AX$10:AX$70,$A$10:$A$70,"&lt;"&amp;$A$53,$A$10:$A$70,"&gt;"&amp;$A$47)</f>
        <v>0</v>
      </c>
      <c r="AY47" s="236">
        <f>ROUND(AX47/AX$9,2)</f>
        <v>0</v>
      </c>
      <c r="AZ47" s="236">
        <f>AY47-BA47</f>
        <v>0</v>
      </c>
      <c r="BA47" s="236">
        <f>ROUND(AX47/AX$9*$D47,2)</f>
        <v>0</v>
      </c>
      <c r="BB47" s="235">
        <f>SUMIFS(BB$10:BB$70,$A$10:$A$70,"&lt;"&amp;$A$53,$A$10:$A$70,"&gt;"&amp;$A$47)</f>
        <v>0</v>
      </c>
      <c r="BC47" s="236">
        <f>ROUND(BB47/BB$9,2)</f>
        <v>0</v>
      </c>
      <c r="BD47" s="236">
        <f>BC47-BE47</f>
        <v>0</v>
      </c>
      <c r="BE47" s="236">
        <f>ROUND(BB47/BB$9*$D47,2)</f>
        <v>0</v>
      </c>
      <c r="BF47" s="235">
        <f>SUMIFS(BF$10:BF$70,$A$10:$A$70,"&lt;"&amp;$A$53,$A$10:$A$70,"&gt;"&amp;$A$47)</f>
        <v>0</v>
      </c>
      <c r="BG47" s="236">
        <f>ROUND(BF47/BF$9,2)</f>
        <v>0</v>
      </c>
      <c r="BH47" s="236">
        <f>BG47-BI47</f>
        <v>0</v>
      </c>
      <c r="BI47" s="236">
        <f>ROUND(BF47/BF$9*$D47,2)</f>
        <v>0</v>
      </c>
      <c r="BJ47" s="147">
        <f>SUM(BJ48:BJ52)</f>
        <v>0</v>
      </c>
      <c r="BK47" s="63" t="e">
        <f t="shared" ref="BK47:BK71" si="9">BJ47/C47</f>
        <v>#DIV/0!</v>
      </c>
      <c r="BL47" s="138">
        <f t="shared" ref="BL47:BL71" si="10">C47-BJ47</f>
        <v>0</v>
      </c>
      <c r="BM47" s="212">
        <f>G47+K47+O47+S47+W47+AA47+AE47+AI47+AM47+AQ47+AU47+AY47+BC47+BG47</f>
        <v>0</v>
      </c>
      <c r="BN47" s="62">
        <f>I47+M47+Q47+U47+Y47+AC47+AG47+AK47+AO47+AS47+AW47+BA47+BE47+BI47</f>
        <v>0</v>
      </c>
      <c r="BO47" s="63" t="e">
        <f>BN47/E47</f>
        <v>#DIV/0!</v>
      </c>
      <c r="BP47" s="148">
        <f>E47-BN47</f>
        <v>0</v>
      </c>
      <c r="BQ47" s="193">
        <v>0</v>
      </c>
      <c r="BR47" s="194">
        <v>0</v>
      </c>
      <c r="BS47" s="195">
        <v>0</v>
      </c>
      <c r="BT47" s="22"/>
      <c r="BV47" s="22"/>
      <c r="BX47" s="24"/>
      <c r="BY47" s="22"/>
    </row>
    <row r="48" spans="1:77" s="23" customFormat="1" hidden="1">
      <c r="A48" s="186">
        <v>7.1</v>
      </c>
      <c r="B48" s="187" t="s">
        <v>169</v>
      </c>
      <c r="C48" s="188"/>
      <c r="D48" s="165"/>
      <c r="E48" s="150"/>
      <c r="F48" s="237"/>
      <c r="G48" s="238"/>
      <c r="H48" s="238"/>
      <c r="I48" s="238"/>
      <c r="J48" s="237"/>
      <c r="K48" s="239"/>
      <c r="L48" s="239"/>
      <c r="M48" s="239"/>
      <c r="N48" s="237"/>
      <c r="O48" s="239"/>
      <c r="P48" s="239"/>
      <c r="Q48" s="239"/>
      <c r="R48" s="237"/>
      <c r="S48" s="239"/>
      <c r="T48" s="239"/>
      <c r="U48" s="239"/>
      <c r="V48" s="237"/>
      <c r="W48" s="239"/>
      <c r="X48" s="239"/>
      <c r="Y48" s="239"/>
      <c r="Z48" s="237"/>
      <c r="AA48" s="239"/>
      <c r="AB48" s="239"/>
      <c r="AC48" s="239"/>
      <c r="AD48" s="237"/>
      <c r="AE48" s="239"/>
      <c r="AF48" s="239"/>
      <c r="AG48" s="239"/>
      <c r="AH48" s="237"/>
      <c r="AI48" s="239"/>
      <c r="AJ48" s="239"/>
      <c r="AK48" s="239"/>
      <c r="AL48" s="237"/>
      <c r="AM48" s="239"/>
      <c r="AN48" s="239"/>
      <c r="AO48" s="239"/>
      <c r="AP48" s="237"/>
      <c r="AQ48" s="239"/>
      <c r="AR48" s="239"/>
      <c r="AS48" s="239"/>
      <c r="AT48" s="237"/>
      <c r="AU48" s="239"/>
      <c r="AV48" s="239"/>
      <c r="AW48" s="239"/>
      <c r="AX48" s="237"/>
      <c r="AY48" s="239"/>
      <c r="AZ48" s="239"/>
      <c r="BA48" s="239"/>
      <c r="BB48" s="237"/>
      <c r="BC48" s="239"/>
      <c r="BD48" s="239"/>
      <c r="BE48" s="239"/>
      <c r="BF48" s="237"/>
      <c r="BG48" s="239"/>
      <c r="BH48" s="239"/>
      <c r="BI48" s="239"/>
      <c r="BJ48" s="149">
        <f t="shared" si="2"/>
        <v>0</v>
      </c>
      <c r="BK48" s="65" t="e">
        <f t="shared" si="9"/>
        <v>#DIV/0!</v>
      </c>
      <c r="BL48" s="139">
        <f t="shared" si="10"/>
        <v>0</v>
      </c>
      <c r="BM48" s="213"/>
      <c r="BN48" s="64"/>
      <c r="BO48" s="64"/>
      <c r="BP48" s="150"/>
      <c r="BQ48" s="142"/>
      <c r="BR48" s="64"/>
      <c r="BS48" s="150"/>
      <c r="BT48" s="22"/>
      <c r="BV48" s="22"/>
      <c r="BX48" s="24"/>
      <c r="BY48" s="22"/>
    </row>
    <row r="49" spans="1:77" s="23" customFormat="1" hidden="1">
      <c r="A49" s="186">
        <v>7.2</v>
      </c>
      <c r="B49" s="187" t="s">
        <v>159</v>
      </c>
      <c r="C49" s="188"/>
      <c r="D49" s="165"/>
      <c r="E49" s="150"/>
      <c r="F49" s="237"/>
      <c r="G49" s="238"/>
      <c r="H49" s="238"/>
      <c r="I49" s="238"/>
      <c r="J49" s="237"/>
      <c r="K49" s="239"/>
      <c r="L49" s="239"/>
      <c r="M49" s="239"/>
      <c r="N49" s="237"/>
      <c r="O49" s="239"/>
      <c r="P49" s="239"/>
      <c r="Q49" s="239"/>
      <c r="R49" s="237"/>
      <c r="S49" s="239"/>
      <c r="T49" s="239"/>
      <c r="U49" s="239"/>
      <c r="V49" s="237"/>
      <c r="W49" s="239"/>
      <c r="X49" s="239"/>
      <c r="Y49" s="239"/>
      <c r="Z49" s="237"/>
      <c r="AA49" s="239"/>
      <c r="AB49" s="239"/>
      <c r="AC49" s="239"/>
      <c r="AD49" s="237"/>
      <c r="AE49" s="239"/>
      <c r="AF49" s="239"/>
      <c r="AG49" s="239"/>
      <c r="AH49" s="237"/>
      <c r="AI49" s="239"/>
      <c r="AJ49" s="239"/>
      <c r="AK49" s="239"/>
      <c r="AL49" s="237"/>
      <c r="AM49" s="239"/>
      <c r="AN49" s="239"/>
      <c r="AO49" s="239"/>
      <c r="AP49" s="237"/>
      <c r="AQ49" s="239"/>
      <c r="AR49" s="239"/>
      <c r="AS49" s="239"/>
      <c r="AT49" s="237"/>
      <c r="AU49" s="239"/>
      <c r="AV49" s="239"/>
      <c r="AW49" s="239"/>
      <c r="AX49" s="237"/>
      <c r="AY49" s="239"/>
      <c r="AZ49" s="239"/>
      <c r="BA49" s="239"/>
      <c r="BB49" s="237"/>
      <c r="BC49" s="239"/>
      <c r="BD49" s="239"/>
      <c r="BE49" s="239"/>
      <c r="BF49" s="237"/>
      <c r="BG49" s="239"/>
      <c r="BH49" s="239"/>
      <c r="BI49" s="239"/>
      <c r="BJ49" s="149">
        <f t="shared" ref="BJ49" si="11">SUM(F49:BI49)</f>
        <v>0</v>
      </c>
      <c r="BK49" s="65" t="e">
        <f t="shared" si="9"/>
        <v>#DIV/0!</v>
      </c>
      <c r="BL49" s="139">
        <f t="shared" si="10"/>
        <v>0</v>
      </c>
      <c r="BM49" s="213"/>
      <c r="BN49" s="64"/>
      <c r="BO49" s="64"/>
      <c r="BP49" s="150"/>
      <c r="BQ49" s="142"/>
      <c r="BR49" s="64"/>
      <c r="BS49" s="150"/>
      <c r="BT49" s="22"/>
      <c r="BV49" s="22"/>
      <c r="BX49" s="24"/>
      <c r="BY49" s="22"/>
    </row>
    <row r="50" spans="1:77" s="23" customFormat="1" hidden="1">
      <c r="A50" s="186">
        <v>7.3</v>
      </c>
      <c r="B50" s="187" t="s">
        <v>171</v>
      </c>
      <c r="C50" s="188"/>
      <c r="D50" s="165"/>
      <c r="E50" s="150"/>
      <c r="F50" s="237"/>
      <c r="G50" s="238"/>
      <c r="H50" s="238"/>
      <c r="I50" s="238"/>
      <c r="J50" s="237"/>
      <c r="K50" s="239"/>
      <c r="L50" s="239"/>
      <c r="M50" s="239"/>
      <c r="N50" s="237"/>
      <c r="O50" s="239"/>
      <c r="P50" s="239"/>
      <c r="Q50" s="239"/>
      <c r="R50" s="237"/>
      <c r="S50" s="239"/>
      <c r="T50" s="239"/>
      <c r="U50" s="239"/>
      <c r="V50" s="237"/>
      <c r="W50" s="239"/>
      <c r="X50" s="239"/>
      <c r="Y50" s="239"/>
      <c r="Z50" s="237"/>
      <c r="AA50" s="239"/>
      <c r="AB50" s="239"/>
      <c r="AC50" s="239"/>
      <c r="AD50" s="237"/>
      <c r="AE50" s="239"/>
      <c r="AF50" s="239"/>
      <c r="AG50" s="239"/>
      <c r="AH50" s="237"/>
      <c r="AI50" s="239"/>
      <c r="AJ50" s="239"/>
      <c r="AK50" s="239"/>
      <c r="AL50" s="237"/>
      <c r="AM50" s="239"/>
      <c r="AN50" s="239"/>
      <c r="AO50" s="239"/>
      <c r="AP50" s="237"/>
      <c r="AQ50" s="239"/>
      <c r="AR50" s="239"/>
      <c r="AS50" s="239"/>
      <c r="AT50" s="237"/>
      <c r="AU50" s="239"/>
      <c r="AV50" s="239"/>
      <c r="AW50" s="239"/>
      <c r="AX50" s="237"/>
      <c r="AY50" s="239"/>
      <c r="AZ50" s="239"/>
      <c r="BA50" s="239"/>
      <c r="BB50" s="237"/>
      <c r="BC50" s="239"/>
      <c r="BD50" s="239"/>
      <c r="BE50" s="239"/>
      <c r="BF50" s="237"/>
      <c r="BG50" s="239"/>
      <c r="BH50" s="239"/>
      <c r="BI50" s="239"/>
      <c r="BJ50" s="149">
        <f t="shared" si="2"/>
        <v>0</v>
      </c>
      <c r="BK50" s="65" t="e">
        <f t="shared" si="9"/>
        <v>#DIV/0!</v>
      </c>
      <c r="BL50" s="139">
        <f t="shared" si="10"/>
        <v>0</v>
      </c>
      <c r="BM50" s="213"/>
      <c r="BN50" s="64"/>
      <c r="BO50" s="64"/>
      <c r="BP50" s="150"/>
      <c r="BQ50" s="142"/>
      <c r="BR50" s="64"/>
      <c r="BS50" s="150"/>
      <c r="BT50" s="22"/>
      <c r="BV50" s="22"/>
      <c r="BX50" s="24"/>
      <c r="BY50" s="22"/>
    </row>
    <row r="51" spans="1:77" s="23" customFormat="1" hidden="1">
      <c r="A51" s="186">
        <v>7.4</v>
      </c>
      <c r="B51" s="187" t="s">
        <v>171</v>
      </c>
      <c r="C51" s="188"/>
      <c r="D51" s="165"/>
      <c r="E51" s="150"/>
      <c r="F51" s="237"/>
      <c r="G51" s="238"/>
      <c r="H51" s="238"/>
      <c r="I51" s="238"/>
      <c r="J51" s="237"/>
      <c r="K51" s="239"/>
      <c r="L51" s="239"/>
      <c r="M51" s="239"/>
      <c r="N51" s="237"/>
      <c r="O51" s="239"/>
      <c r="P51" s="239"/>
      <c r="Q51" s="239"/>
      <c r="R51" s="237"/>
      <c r="S51" s="239"/>
      <c r="T51" s="239"/>
      <c r="U51" s="239"/>
      <c r="V51" s="237"/>
      <c r="W51" s="239"/>
      <c r="X51" s="239"/>
      <c r="Y51" s="239"/>
      <c r="Z51" s="237"/>
      <c r="AA51" s="239"/>
      <c r="AB51" s="239"/>
      <c r="AC51" s="239"/>
      <c r="AD51" s="237"/>
      <c r="AE51" s="239"/>
      <c r="AF51" s="239"/>
      <c r="AG51" s="239"/>
      <c r="AH51" s="237"/>
      <c r="AI51" s="239"/>
      <c r="AJ51" s="239"/>
      <c r="AK51" s="239"/>
      <c r="AL51" s="237"/>
      <c r="AM51" s="239"/>
      <c r="AN51" s="239"/>
      <c r="AO51" s="239"/>
      <c r="AP51" s="237"/>
      <c r="AQ51" s="239"/>
      <c r="AR51" s="239"/>
      <c r="AS51" s="239"/>
      <c r="AT51" s="237"/>
      <c r="AU51" s="239"/>
      <c r="AV51" s="239"/>
      <c r="AW51" s="239"/>
      <c r="AX51" s="237"/>
      <c r="AY51" s="239"/>
      <c r="AZ51" s="239"/>
      <c r="BA51" s="239"/>
      <c r="BB51" s="237"/>
      <c r="BC51" s="239"/>
      <c r="BD51" s="239"/>
      <c r="BE51" s="239"/>
      <c r="BF51" s="237"/>
      <c r="BG51" s="239"/>
      <c r="BH51" s="239"/>
      <c r="BI51" s="239"/>
      <c r="BJ51" s="149">
        <f t="shared" ref="BJ51" si="12">SUM(F51:BI51)</f>
        <v>0</v>
      </c>
      <c r="BK51" s="65" t="e">
        <f t="shared" si="9"/>
        <v>#DIV/0!</v>
      </c>
      <c r="BL51" s="139">
        <f t="shared" si="10"/>
        <v>0</v>
      </c>
      <c r="BM51" s="213"/>
      <c r="BN51" s="64"/>
      <c r="BO51" s="64"/>
      <c r="BP51" s="150"/>
      <c r="BQ51" s="142"/>
      <c r="BR51" s="64"/>
      <c r="BS51" s="150"/>
      <c r="BT51" s="22"/>
      <c r="BV51" s="22"/>
      <c r="BX51" s="24"/>
      <c r="BY51" s="22"/>
    </row>
    <row r="52" spans="1:77" s="23" customFormat="1" hidden="1">
      <c r="A52" s="186">
        <v>7.5</v>
      </c>
      <c r="B52" s="187" t="s">
        <v>162</v>
      </c>
      <c r="C52" s="188"/>
      <c r="D52" s="165"/>
      <c r="E52" s="150"/>
      <c r="F52" s="237"/>
      <c r="G52" s="238"/>
      <c r="H52" s="238"/>
      <c r="I52" s="238"/>
      <c r="J52" s="237"/>
      <c r="K52" s="239"/>
      <c r="L52" s="239"/>
      <c r="M52" s="239"/>
      <c r="N52" s="237"/>
      <c r="O52" s="239"/>
      <c r="P52" s="239"/>
      <c r="Q52" s="239"/>
      <c r="R52" s="237"/>
      <c r="S52" s="239"/>
      <c r="T52" s="239"/>
      <c r="U52" s="239"/>
      <c r="V52" s="237"/>
      <c r="W52" s="239"/>
      <c r="X52" s="239"/>
      <c r="Y52" s="239"/>
      <c r="Z52" s="237"/>
      <c r="AA52" s="239"/>
      <c r="AB52" s="239"/>
      <c r="AC52" s="239"/>
      <c r="AD52" s="237"/>
      <c r="AE52" s="239"/>
      <c r="AF52" s="239"/>
      <c r="AG52" s="239"/>
      <c r="AH52" s="237"/>
      <c r="AI52" s="239"/>
      <c r="AJ52" s="239"/>
      <c r="AK52" s="239"/>
      <c r="AL52" s="237"/>
      <c r="AM52" s="239"/>
      <c r="AN52" s="239"/>
      <c r="AO52" s="239"/>
      <c r="AP52" s="237"/>
      <c r="AQ52" s="239"/>
      <c r="AR52" s="239"/>
      <c r="AS52" s="239"/>
      <c r="AT52" s="237"/>
      <c r="AU52" s="239"/>
      <c r="AV52" s="239"/>
      <c r="AW52" s="239"/>
      <c r="AX52" s="237"/>
      <c r="AY52" s="239"/>
      <c r="AZ52" s="239"/>
      <c r="BA52" s="239"/>
      <c r="BB52" s="237"/>
      <c r="BC52" s="239"/>
      <c r="BD52" s="239"/>
      <c r="BE52" s="239"/>
      <c r="BF52" s="237"/>
      <c r="BG52" s="239"/>
      <c r="BH52" s="239"/>
      <c r="BI52" s="239"/>
      <c r="BJ52" s="149">
        <f t="shared" si="2"/>
        <v>0</v>
      </c>
      <c r="BK52" s="65" t="e">
        <f t="shared" si="9"/>
        <v>#DIV/0!</v>
      </c>
      <c r="BL52" s="139">
        <f t="shared" si="10"/>
        <v>0</v>
      </c>
      <c r="BM52" s="213"/>
      <c r="BN52" s="64"/>
      <c r="BO52" s="64"/>
      <c r="BP52" s="150"/>
      <c r="BQ52" s="142"/>
      <c r="BR52" s="64"/>
      <c r="BS52" s="150"/>
      <c r="BT52" s="22"/>
      <c r="BV52" s="22"/>
      <c r="BX52" s="24"/>
      <c r="BY52" s="22"/>
    </row>
    <row r="53" spans="1:77" s="23" customFormat="1" hidden="1">
      <c r="A53" s="184">
        <v>8</v>
      </c>
      <c r="B53" s="185" t="s">
        <v>177</v>
      </c>
      <c r="C53" s="62">
        <f>SUMIFS(C$10:C$70,$A$10:$A$70,"&lt;"&amp;$A$59,$A$10:$A$70,"&gt;"&amp;$A$53)</f>
        <v>0</v>
      </c>
      <c r="D53" s="189">
        <v>0.85</v>
      </c>
      <c r="E53" s="148">
        <f>ROUND(C53/$C$9*D53,2)</f>
        <v>0</v>
      </c>
      <c r="F53" s="235">
        <f>SUMIFS(F$10:F$70,$A$10:$A$70,"&lt;"&amp;$A$59,$A$10:$A$70,"&gt;"&amp;$A$53)</f>
        <v>0</v>
      </c>
      <c r="G53" s="236">
        <f>ROUND(F53/$F$9,2)</f>
        <v>0</v>
      </c>
      <c r="H53" s="236">
        <f>G53-I53</f>
        <v>0</v>
      </c>
      <c r="I53" s="236">
        <f>ROUND(F53/F$9*$D53,2)</f>
        <v>0</v>
      </c>
      <c r="J53" s="235">
        <f>SUMIFS(J$10:J$70,$A$10:$A$70,"&lt;"&amp;$A$59,$A$10:$A$70,"&gt;"&amp;$A$53)</f>
        <v>0</v>
      </c>
      <c r="K53" s="236">
        <f>ROUND(J53/J$9,2)</f>
        <v>0</v>
      </c>
      <c r="L53" s="236">
        <f>K53-M53</f>
        <v>0</v>
      </c>
      <c r="M53" s="236">
        <f>ROUND(J53/J$9*$D53,2)</f>
        <v>0</v>
      </c>
      <c r="N53" s="235">
        <f>SUMIFS(N$10:N$70,$A$10:$A$70,"&lt;"&amp;$A$59,$A$10:$A$70,"&gt;"&amp;$A$53)</f>
        <v>0</v>
      </c>
      <c r="O53" s="236">
        <f>ROUND(N53/N$9,2)</f>
        <v>0</v>
      </c>
      <c r="P53" s="236">
        <f>O53-Q53</f>
        <v>0</v>
      </c>
      <c r="Q53" s="236">
        <f>ROUND(N53/N$9*$D53,2)</f>
        <v>0</v>
      </c>
      <c r="R53" s="235">
        <f>SUMIFS(R$10:R$70,$A$10:$A$70,"&lt;"&amp;$A$59,$A$10:$A$70,"&gt;"&amp;$A$53)</f>
        <v>0</v>
      </c>
      <c r="S53" s="236">
        <f>ROUND(R53/R$9,2)</f>
        <v>0</v>
      </c>
      <c r="T53" s="236">
        <f>S53-U53</f>
        <v>0</v>
      </c>
      <c r="U53" s="236">
        <f>ROUND(R53/R$9*$D53,2)</f>
        <v>0</v>
      </c>
      <c r="V53" s="235">
        <f>SUMIFS(V$10:V$70,$A$10:$A$70,"&lt;"&amp;$A$59,$A$10:$A$70,"&gt;"&amp;$A$53)</f>
        <v>0</v>
      </c>
      <c r="W53" s="236">
        <f>ROUND(V53/V$9,2)</f>
        <v>0</v>
      </c>
      <c r="X53" s="236">
        <f>W53-Y53</f>
        <v>0</v>
      </c>
      <c r="Y53" s="236">
        <f>ROUND(V53/V$9*$D53,2)</f>
        <v>0</v>
      </c>
      <c r="Z53" s="235">
        <f>SUMIFS(Z$10:Z$70,$A$10:$A$70,"&lt;"&amp;$A$59,$A$10:$A$70,"&gt;"&amp;$A$53)</f>
        <v>0</v>
      </c>
      <c r="AA53" s="236">
        <f>ROUND(Z53/Z$9,2)</f>
        <v>0</v>
      </c>
      <c r="AB53" s="236">
        <f>AA53-AC53</f>
        <v>0</v>
      </c>
      <c r="AC53" s="236">
        <f>ROUND(Z53/Z$9*$D53,2)</f>
        <v>0</v>
      </c>
      <c r="AD53" s="235">
        <f>SUMIFS(AD$10:AD$70,$A$10:$A$70,"&lt;"&amp;$A$59,$A$10:$A$70,"&gt;"&amp;$A$53)</f>
        <v>0</v>
      </c>
      <c r="AE53" s="236">
        <f>ROUND(AD53/AD$9,2)</f>
        <v>0</v>
      </c>
      <c r="AF53" s="236">
        <f>AE53-AG53</f>
        <v>0</v>
      </c>
      <c r="AG53" s="236">
        <f>ROUND(AD53/AD$9*$D53,2)</f>
        <v>0</v>
      </c>
      <c r="AH53" s="235">
        <f>SUMIFS(AH$10:AH$70,$A$10:$A$70,"&lt;"&amp;$A$59,$A$10:$A$70,"&gt;"&amp;$A$53)</f>
        <v>0</v>
      </c>
      <c r="AI53" s="236">
        <f>ROUND(AH53/AH$9,2)</f>
        <v>0</v>
      </c>
      <c r="AJ53" s="236">
        <f>AI53-AK53</f>
        <v>0</v>
      </c>
      <c r="AK53" s="236">
        <f>ROUND(AH53/AH$9*$D53,2)</f>
        <v>0</v>
      </c>
      <c r="AL53" s="235">
        <f>SUMIFS(AL$10:AL$70,$A$10:$A$70,"&lt;"&amp;$A$59,$A$10:$A$70,"&gt;"&amp;$A$53)</f>
        <v>0</v>
      </c>
      <c r="AM53" s="236">
        <f>ROUND(AL53/AL$9,2)</f>
        <v>0</v>
      </c>
      <c r="AN53" s="236">
        <f>AM53-AO53</f>
        <v>0</v>
      </c>
      <c r="AO53" s="236">
        <f>ROUND(AL53/AL$9*$D53,2)</f>
        <v>0</v>
      </c>
      <c r="AP53" s="235">
        <f>SUMIFS(AP$10:AP$70,$A$10:$A$70,"&lt;"&amp;$A$59,$A$10:$A$70,"&gt;"&amp;$A$53)</f>
        <v>0</v>
      </c>
      <c r="AQ53" s="236">
        <f>ROUND(AP53/AP$9,2)</f>
        <v>0</v>
      </c>
      <c r="AR53" s="236">
        <f>AQ53-AS53</f>
        <v>0</v>
      </c>
      <c r="AS53" s="236">
        <f>ROUND(AP53/AP$9*$D53,2)</f>
        <v>0</v>
      </c>
      <c r="AT53" s="235">
        <f>SUMIFS(AT$10:AT$70,$A$10:$A$70,"&lt;"&amp;$A$59,$A$10:$A$70,"&gt;"&amp;$A$53)</f>
        <v>0</v>
      </c>
      <c r="AU53" s="236">
        <f>ROUND(AT53/AT$9,2)</f>
        <v>0</v>
      </c>
      <c r="AV53" s="236">
        <f>AU53-AW53</f>
        <v>0</v>
      </c>
      <c r="AW53" s="236">
        <f>ROUND(AT53/AT$9*$D53,2)</f>
        <v>0</v>
      </c>
      <c r="AX53" s="235">
        <f>SUMIFS(AX$10:AX$70,$A$10:$A$70,"&lt;"&amp;$A$59,$A$10:$A$70,"&gt;"&amp;$A$53)</f>
        <v>0</v>
      </c>
      <c r="AY53" s="236">
        <f>ROUND(AX53/AX$9,2)</f>
        <v>0</v>
      </c>
      <c r="AZ53" s="236">
        <f>AY53-BA53</f>
        <v>0</v>
      </c>
      <c r="BA53" s="236">
        <f>ROUND(AX53/AX$9*$D53,2)</f>
        <v>0</v>
      </c>
      <c r="BB53" s="235">
        <f>SUMIFS(BB$10:BB$70,$A$10:$A$70,"&lt;"&amp;$A$59,$A$10:$A$70,"&gt;"&amp;$A$53)</f>
        <v>0</v>
      </c>
      <c r="BC53" s="236">
        <f>ROUND(BB53/BB$9,2)</f>
        <v>0</v>
      </c>
      <c r="BD53" s="236">
        <f>BC53-BE53</f>
        <v>0</v>
      </c>
      <c r="BE53" s="236">
        <f>ROUND(BB53/BB$9*$D53,2)</f>
        <v>0</v>
      </c>
      <c r="BF53" s="235">
        <f>SUMIFS(BF$10:BF$70,$A$10:$A$70,"&lt;"&amp;$A$59,$A$10:$A$70,"&gt;"&amp;$A$53)</f>
        <v>0</v>
      </c>
      <c r="BG53" s="236">
        <f>ROUND(BF53/BF$9,2)</f>
        <v>0</v>
      </c>
      <c r="BH53" s="236">
        <f>BG53-BI53</f>
        <v>0</v>
      </c>
      <c r="BI53" s="236">
        <f>ROUND(BF53/BF$9*$D53,2)</f>
        <v>0</v>
      </c>
      <c r="BJ53" s="147">
        <f>SUM(BJ54:BJ58)</f>
        <v>0</v>
      </c>
      <c r="BK53" s="63" t="e">
        <f t="shared" si="9"/>
        <v>#DIV/0!</v>
      </c>
      <c r="BL53" s="138">
        <f t="shared" si="10"/>
        <v>0</v>
      </c>
      <c r="BM53" s="212">
        <f>G53+K53+O53+S53+W53+AA53+AE53+AI53+AM53+AQ53+AU53+AY53+BC53+BG53</f>
        <v>0</v>
      </c>
      <c r="BN53" s="62">
        <f>I53+M53+Q53+U53+Y53+AC53+AG53+AK53+AO53+AS53+AW53+BA53+BE53+BI53</f>
        <v>0</v>
      </c>
      <c r="BO53" s="63" t="e">
        <f>BN53/E53</f>
        <v>#DIV/0!</v>
      </c>
      <c r="BP53" s="148">
        <f>E53-BN53</f>
        <v>0</v>
      </c>
      <c r="BQ53" s="193">
        <v>0</v>
      </c>
      <c r="BR53" s="194">
        <v>0</v>
      </c>
      <c r="BS53" s="195">
        <v>0</v>
      </c>
      <c r="BT53" s="22"/>
      <c r="BV53" s="22"/>
      <c r="BX53" s="24"/>
      <c r="BY53" s="22"/>
    </row>
    <row r="54" spans="1:77" s="23" customFormat="1" hidden="1">
      <c r="A54" s="186">
        <v>8.1</v>
      </c>
      <c r="B54" s="187" t="s">
        <v>178</v>
      </c>
      <c r="C54" s="188"/>
      <c r="D54" s="165"/>
      <c r="E54" s="150"/>
      <c r="F54" s="237"/>
      <c r="G54" s="238"/>
      <c r="H54" s="238"/>
      <c r="I54" s="238"/>
      <c r="J54" s="237"/>
      <c r="K54" s="239"/>
      <c r="L54" s="239"/>
      <c r="M54" s="239"/>
      <c r="N54" s="237"/>
      <c r="O54" s="239"/>
      <c r="P54" s="239"/>
      <c r="Q54" s="239"/>
      <c r="R54" s="237"/>
      <c r="S54" s="239"/>
      <c r="T54" s="239"/>
      <c r="U54" s="239"/>
      <c r="V54" s="237"/>
      <c r="W54" s="239"/>
      <c r="X54" s="239"/>
      <c r="Y54" s="239"/>
      <c r="Z54" s="237"/>
      <c r="AA54" s="239"/>
      <c r="AB54" s="239"/>
      <c r="AC54" s="239"/>
      <c r="AD54" s="237"/>
      <c r="AE54" s="239"/>
      <c r="AF54" s="239"/>
      <c r="AG54" s="239"/>
      <c r="AH54" s="237"/>
      <c r="AI54" s="239"/>
      <c r="AJ54" s="239"/>
      <c r="AK54" s="239"/>
      <c r="AL54" s="237"/>
      <c r="AM54" s="239"/>
      <c r="AN54" s="239"/>
      <c r="AO54" s="239"/>
      <c r="AP54" s="237"/>
      <c r="AQ54" s="239"/>
      <c r="AR54" s="239"/>
      <c r="AS54" s="239"/>
      <c r="AT54" s="237"/>
      <c r="AU54" s="239"/>
      <c r="AV54" s="239"/>
      <c r="AW54" s="239"/>
      <c r="AX54" s="237"/>
      <c r="AY54" s="239"/>
      <c r="AZ54" s="239"/>
      <c r="BA54" s="239"/>
      <c r="BB54" s="237"/>
      <c r="BC54" s="239"/>
      <c r="BD54" s="239"/>
      <c r="BE54" s="239"/>
      <c r="BF54" s="237"/>
      <c r="BG54" s="239"/>
      <c r="BH54" s="239"/>
      <c r="BI54" s="239"/>
      <c r="BJ54" s="149">
        <f t="shared" si="2"/>
        <v>0</v>
      </c>
      <c r="BK54" s="65" t="e">
        <f t="shared" si="9"/>
        <v>#DIV/0!</v>
      </c>
      <c r="BL54" s="139">
        <f t="shared" si="10"/>
        <v>0</v>
      </c>
      <c r="BM54" s="213"/>
      <c r="BN54" s="64"/>
      <c r="BO54" s="64"/>
      <c r="BP54" s="150"/>
      <c r="BQ54" s="142"/>
      <c r="BR54" s="64"/>
      <c r="BS54" s="150"/>
      <c r="BT54" s="22"/>
      <c r="BV54" s="22"/>
      <c r="BX54" s="24"/>
      <c r="BY54" s="22"/>
    </row>
    <row r="55" spans="1:77" s="23" customFormat="1" hidden="1">
      <c r="A55" s="186">
        <v>8.1999999999999993</v>
      </c>
      <c r="B55" s="187" t="s">
        <v>159</v>
      </c>
      <c r="C55" s="188"/>
      <c r="D55" s="165"/>
      <c r="E55" s="150"/>
      <c r="F55" s="237"/>
      <c r="G55" s="238"/>
      <c r="H55" s="238"/>
      <c r="I55" s="238"/>
      <c r="J55" s="237"/>
      <c r="K55" s="239"/>
      <c r="L55" s="239"/>
      <c r="M55" s="239"/>
      <c r="N55" s="237"/>
      <c r="O55" s="239"/>
      <c r="P55" s="239"/>
      <c r="Q55" s="239"/>
      <c r="R55" s="237"/>
      <c r="S55" s="239"/>
      <c r="T55" s="239"/>
      <c r="U55" s="239"/>
      <c r="V55" s="237"/>
      <c r="W55" s="239"/>
      <c r="X55" s="239"/>
      <c r="Y55" s="239"/>
      <c r="Z55" s="237"/>
      <c r="AA55" s="239"/>
      <c r="AB55" s="239"/>
      <c r="AC55" s="239"/>
      <c r="AD55" s="237"/>
      <c r="AE55" s="239"/>
      <c r="AF55" s="239"/>
      <c r="AG55" s="239"/>
      <c r="AH55" s="237"/>
      <c r="AI55" s="239"/>
      <c r="AJ55" s="239"/>
      <c r="AK55" s="239"/>
      <c r="AL55" s="237"/>
      <c r="AM55" s="239"/>
      <c r="AN55" s="239"/>
      <c r="AO55" s="239"/>
      <c r="AP55" s="237"/>
      <c r="AQ55" s="239"/>
      <c r="AR55" s="239"/>
      <c r="AS55" s="239"/>
      <c r="AT55" s="237"/>
      <c r="AU55" s="239"/>
      <c r="AV55" s="239"/>
      <c r="AW55" s="239"/>
      <c r="AX55" s="237"/>
      <c r="AY55" s="239"/>
      <c r="AZ55" s="239"/>
      <c r="BA55" s="239"/>
      <c r="BB55" s="237"/>
      <c r="BC55" s="239"/>
      <c r="BD55" s="239"/>
      <c r="BE55" s="239"/>
      <c r="BF55" s="237"/>
      <c r="BG55" s="239"/>
      <c r="BH55" s="239"/>
      <c r="BI55" s="239"/>
      <c r="BJ55" s="149">
        <f t="shared" si="2"/>
        <v>0</v>
      </c>
      <c r="BK55" s="65" t="e">
        <f t="shared" ref="BK55" si="13">BJ55/C55</f>
        <v>#DIV/0!</v>
      </c>
      <c r="BL55" s="139">
        <f t="shared" ref="BL55" si="14">C55-BJ55</f>
        <v>0</v>
      </c>
      <c r="BM55" s="213"/>
      <c r="BN55" s="64"/>
      <c r="BO55" s="64"/>
      <c r="BP55" s="150"/>
      <c r="BQ55" s="142"/>
      <c r="BR55" s="64"/>
      <c r="BS55" s="150"/>
      <c r="BT55" s="22"/>
      <c r="BV55" s="22"/>
      <c r="BX55" s="24"/>
      <c r="BY55" s="22"/>
    </row>
    <row r="56" spans="1:77" s="23" customFormat="1" hidden="1">
      <c r="A56" s="186">
        <v>8.3000000000000007</v>
      </c>
      <c r="B56" s="187" t="s">
        <v>170</v>
      </c>
      <c r="C56" s="188"/>
      <c r="D56" s="165"/>
      <c r="E56" s="150"/>
      <c r="F56" s="237"/>
      <c r="G56" s="238"/>
      <c r="H56" s="238"/>
      <c r="I56" s="238"/>
      <c r="J56" s="237"/>
      <c r="K56" s="239"/>
      <c r="L56" s="239"/>
      <c r="M56" s="239"/>
      <c r="N56" s="237"/>
      <c r="O56" s="239"/>
      <c r="P56" s="239"/>
      <c r="Q56" s="239"/>
      <c r="R56" s="237"/>
      <c r="S56" s="239"/>
      <c r="T56" s="239"/>
      <c r="U56" s="239"/>
      <c r="V56" s="237"/>
      <c r="W56" s="239"/>
      <c r="X56" s="239"/>
      <c r="Y56" s="239"/>
      <c r="Z56" s="237"/>
      <c r="AA56" s="239"/>
      <c r="AB56" s="239"/>
      <c r="AC56" s="239"/>
      <c r="AD56" s="237"/>
      <c r="AE56" s="239"/>
      <c r="AF56" s="239"/>
      <c r="AG56" s="239"/>
      <c r="AH56" s="237"/>
      <c r="AI56" s="239"/>
      <c r="AJ56" s="239"/>
      <c r="AK56" s="239"/>
      <c r="AL56" s="237"/>
      <c r="AM56" s="239"/>
      <c r="AN56" s="239"/>
      <c r="AO56" s="239"/>
      <c r="AP56" s="237"/>
      <c r="AQ56" s="239"/>
      <c r="AR56" s="239"/>
      <c r="AS56" s="239"/>
      <c r="AT56" s="237"/>
      <c r="AU56" s="239"/>
      <c r="AV56" s="239"/>
      <c r="AW56" s="239"/>
      <c r="AX56" s="237"/>
      <c r="AY56" s="239"/>
      <c r="AZ56" s="239"/>
      <c r="BA56" s="239"/>
      <c r="BB56" s="237"/>
      <c r="BC56" s="239"/>
      <c r="BD56" s="239"/>
      <c r="BE56" s="239"/>
      <c r="BF56" s="237"/>
      <c r="BG56" s="239"/>
      <c r="BH56" s="239"/>
      <c r="BI56" s="239"/>
      <c r="BJ56" s="149">
        <f t="shared" si="2"/>
        <v>0</v>
      </c>
      <c r="BK56" s="65" t="e">
        <f t="shared" si="9"/>
        <v>#DIV/0!</v>
      </c>
      <c r="BL56" s="139">
        <f t="shared" si="10"/>
        <v>0</v>
      </c>
      <c r="BM56" s="213"/>
      <c r="BN56" s="64"/>
      <c r="BO56" s="64"/>
      <c r="BP56" s="150"/>
      <c r="BQ56" s="142"/>
      <c r="BR56" s="64"/>
      <c r="BS56" s="150"/>
      <c r="BT56" s="22"/>
      <c r="BV56" s="22"/>
      <c r="BX56" s="24"/>
      <c r="BY56" s="22"/>
    </row>
    <row r="57" spans="1:77" s="23" customFormat="1" hidden="1">
      <c r="A57" s="186">
        <v>8.4</v>
      </c>
      <c r="B57" s="187" t="s">
        <v>171</v>
      </c>
      <c r="C57" s="188"/>
      <c r="D57" s="165"/>
      <c r="E57" s="150"/>
      <c r="F57" s="237"/>
      <c r="G57" s="238"/>
      <c r="H57" s="238"/>
      <c r="I57" s="238"/>
      <c r="J57" s="237"/>
      <c r="K57" s="239"/>
      <c r="L57" s="239"/>
      <c r="M57" s="239"/>
      <c r="N57" s="237"/>
      <c r="O57" s="239"/>
      <c r="P57" s="239"/>
      <c r="Q57" s="239"/>
      <c r="R57" s="237"/>
      <c r="S57" s="239"/>
      <c r="T57" s="239"/>
      <c r="U57" s="239"/>
      <c r="V57" s="237"/>
      <c r="W57" s="239"/>
      <c r="X57" s="239"/>
      <c r="Y57" s="239"/>
      <c r="Z57" s="237"/>
      <c r="AA57" s="239"/>
      <c r="AB57" s="239"/>
      <c r="AC57" s="239"/>
      <c r="AD57" s="237"/>
      <c r="AE57" s="239"/>
      <c r="AF57" s="239"/>
      <c r="AG57" s="239"/>
      <c r="AH57" s="237"/>
      <c r="AI57" s="239"/>
      <c r="AJ57" s="239"/>
      <c r="AK57" s="239"/>
      <c r="AL57" s="237"/>
      <c r="AM57" s="239"/>
      <c r="AN57" s="239"/>
      <c r="AO57" s="239"/>
      <c r="AP57" s="237"/>
      <c r="AQ57" s="239"/>
      <c r="AR57" s="239"/>
      <c r="AS57" s="239"/>
      <c r="AT57" s="237"/>
      <c r="AU57" s="239"/>
      <c r="AV57" s="239"/>
      <c r="AW57" s="239"/>
      <c r="AX57" s="237"/>
      <c r="AY57" s="239"/>
      <c r="AZ57" s="239"/>
      <c r="BA57" s="239"/>
      <c r="BB57" s="237"/>
      <c r="BC57" s="239"/>
      <c r="BD57" s="239"/>
      <c r="BE57" s="239"/>
      <c r="BF57" s="237"/>
      <c r="BG57" s="239"/>
      <c r="BH57" s="239"/>
      <c r="BI57" s="239"/>
      <c r="BJ57" s="149">
        <f t="shared" si="2"/>
        <v>0</v>
      </c>
      <c r="BK57" s="65" t="e">
        <f t="shared" si="9"/>
        <v>#DIV/0!</v>
      </c>
      <c r="BL57" s="139">
        <f t="shared" si="10"/>
        <v>0</v>
      </c>
      <c r="BM57" s="213"/>
      <c r="BN57" s="64"/>
      <c r="BO57" s="64"/>
      <c r="BP57" s="150"/>
      <c r="BQ57" s="142"/>
      <c r="BR57" s="64"/>
      <c r="BS57" s="150"/>
      <c r="BT57" s="22"/>
      <c r="BV57" s="22"/>
      <c r="BX57" s="24"/>
      <c r="BY57" s="22"/>
    </row>
    <row r="58" spans="1:77" s="23" customFormat="1" hidden="1">
      <c r="A58" s="186">
        <v>8.5</v>
      </c>
      <c r="B58" s="187" t="s">
        <v>162</v>
      </c>
      <c r="C58" s="188"/>
      <c r="D58" s="165"/>
      <c r="E58" s="150"/>
      <c r="F58" s="237"/>
      <c r="G58" s="238"/>
      <c r="H58" s="238"/>
      <c r="I58" s="238"/>
      <c r="J58" s="237"/>
      <c r="K58" s="239"/>
      <c r="L58" s="239"/>
      <c r="M58" s="239"/>
      <c r="N58" s="237"/>
      <c r="O58" s="239"/>
      <c r="P58" s="239"/>
      <c r="Q58" s="239"/>
      <c r="R58" s="237"/>
      <c r="S58" s="239"/>
      <c r="T58" s="239"/>
      <c r="U58" s="239"/>
      <c r="V58" s="237"/>
      <c r="W58" s="239"/>
      <c r="X58" s="239"/>
      <c r="Y58" s="239"/>
      <c r="Z58" s="237"/>
      <c r="AA58" s="239"/>
      <c r="AB58" s="239"/>
      <c r="AC58" s="239"/>
      <c r="AD58" s="237"/>
      <c r="AE58" s="239"/>
      <c r="AF58" s="239"/>
      <c r="AG58" s="239"/>
      <c r="AH58" s="237"/>
      <c r="AI58" s="239"/>
      <c r="AJ58" s="239"/>
      <c r="AK58" s="239"/>
      <c r="AL58" s="237"/>
      <c r="AM58" s="239"/>
      <c r="AN58" s="239"/>
      <c r="AO58" s="239"/>
      <c r="AP58" s="237"/>
      <c r="AQ58" s="239"/>
      <c r="AR58" s="239"/>
      <c r="AS58" s="239"/>
      <c r="AT58" s="237"/>
      <c r="AU58" s="239"/>
      <c r="AV58" s="239"/>
      <c r="AW58" s="239"/>
      <c r="AX58" s="237"/>
      <c r="AY58" s="239"/>
      <c r="AZ58" s="239"/>
      <c r="BA58" s="239"/>
      <c r="BB58" s="237"/>
      <c r="BC58" s="239"/>
      <c r="BD58" s="239"/>
      <c r="BE58" s="239"/>
      <c r="BF58" s="237"/>
      <c r="BG58" s="239"/>
      <c r="BH58" s="239"/>
      <c r="BI58" s="239"/>
      <c r="BJ58" s="149">
        <f t="shared" si="2"/>
        <v>0</v>
      </c>
      <c r="BK58" s="65" t="e">
        <f t="shared" si="9"/>
        <v>#DIV/0!</v>
      </c>
      <c r="BL58" s="139">
        <f t="shared" si="10"/>
        <v>0</v>
      </c>
      <c r="BM58" s="213"/>
      <c r="BN58" s="64"/>
      <c r="BO58" s="64"/>
      <c r="BP58" s="150"/>
      <c r="BQ58" s="142"/>
      <c r="BR58" s="64"/>
      <c r="BS58" s="150"/>
      <c r="BT58" s="22"/>
      <c r="BV58" s="22"/>
      <c r="BX58" s="24"/>
      <c r="BY58" s="22"/>
    </row>
    <row r="59" spans="1:77" s="23" customFormat="1" hidden="1">
      <c r="A59" s="184">
        <v>9</v>
      </c>
      <c r="B59" s="185" t="s">
        <v>179</v>
      </c>
      <c r="C59" s="62">
        <f>SUMIFS(C$10:C$70,$A$10:$A$70,"&lt;"&amp;$A$65,$A$10:$A$70,"&gt;"&amp;$A$59)</f>
        <v>0</v>
      </c>
      <c r="D59" s="189">
        <v>0.85</v>
      </c>
      <c r="E59" s="148">
        <f>ROUND(C59/$C$9*D59,2)</f>
        <v>0</v>
      </c>
      <c r="F59" s="235">
        <f>SUMIFS(F$10:F$70,$A$10:$A$70,"&lt;"&amp;$A$65,$A$10:$A$70,"&gt;"&amp;$A$59)</f>
        <v>0</v>
      </c>
      <c r="G59" s="236">
        <f>ROUND(F59/$F$9,2)</f>
        <v>0</v>
      </c>
      <c r="H59" s="236">
        <f>G59-I59</f>
        <v>0</v>
      </c>
      <c r="I59" s="236">
        <f>ROUND(F59/F$9*$D59,2)</f>
        <v>0</v>
      </c>
      <c r="J59" s="235">
        <f>SUMIFS(J$10:J$70,$A$10:$A$70,"&lt;"&amp;$A$65,$A$10:$A$70,"&gt;"&amp;$A$59)</f>
        <v>0</v>
      </c>
      <c r="K59" s="236">
        <f>ROUND(J59/J$9,2)</f>
        <v>0</v>
      </c>
      <c r="L59" s="236">
        <f>K59-M59</f>
        <v>0</v>
      </c>
      <c r="M59" s="236">
        <f>ROUND(J59/J$9*$D59,2)</f>
        <v>0</v>
      </c>
      <c r="N59" s="235">
        <f>SUMIFS(N$10:N$70,$A$10:$A$70,"&lt;"&amp;$A$65,$A$10:$A$70,"&gt;"&amp;$A$59)</f>
        <v>0</v>
      </c>
      <c r="O59" s="236">
        <f>ROUND(N59/N$9,2)</f>
        <v>0</v>
      </c>
      <c r="P59" s="236">
        <f>O59-Q59</f>
        <v>0</v>
      </c>
      <c r="Q59" s="236">
        <f>ROUND(N59/N$9*$D59,2)</f>
        <v>0</v>
      </c>
      <c r="R59" s="235">
        <f>SUMIFS(R$10:R$70,$A$10:$A$70,"&lt;"&amp;$A$65,$A$10:$A$70,"&gt;"&amp;$A$59)</f>
        <v>0</v>
      </c>
      <c r="S59" s="236">
        <f>ROUND(R59/R$9,2)</f>
        <v>0</v>
      </c>
      <c r="T59" s="236">
        <f>S59-U59</f>
        <v>0</v>
      </c>
      <c r="U59" s="236">
        <f>ROUND(R59/R$9*$D59,2)</f>
        <v>0</v>
      </c>
      <c r="V59" s="235">
        <f>SUMIFS(V$10:V$70,$A$10:$A$70,"&lt;"&amp;$A$65,$A$10:$A$70,"&gt;"&amp;$A$59)</f>
        <v>0</v>
      </c>
      <c r="W59" s="236">
        <f>ROUND(V59/V$9,2)</f>
        <v>0</v>
      </c>
      <c r="X59" s="236">
        <f>W59-Y59</f>
        <v>0</v>
      </c>
      <c r="Y59" s="236">
        <f>ROUND(V59/V$9*$D59,2)</f>
        <v>0</v>
      </c>
      <c r="Z59" s="235">
        <f>SUMIFS(Z$10:Z$70,$A$10:$A$70,"&lt;"&amp;$A$65,$A$10:$A$70,"&gt;"&amp;$A$59)</f>
        <v>0</v>
      </c>
      <c r="AA59" s="236">
        <f>ROUND(Z59/Z$9,2)</f>
        <v>0</v>
      </c>
      <c r="AB59" s="236">
        <f>AA59-AC59</f>
        <v>0</v>
      </c>
      <c r="AC59" s="236">
        <f>ROUND(Z59/Z$9*$D59,2)</f>
        <v>0</v>
      </c>
      <c r="AD59" s="235">
        <f>SUMIFS(AD$10:AD$70,$A$10:$A$70,"&lt;"&amp;$A$65,$A$10:$A$70,"&gt;"&amp;$A$59)</f>
        <v>0</v>
      </c>
      <c r="AE59" s="236">
        <f>ROUND(AD59/AD$9,2)</f>
        <v>0</v>
      </c>
      <c r="AF59" s="236">
        <f>AE59-AG59</f>
        <v>0</v>
      </c>
      <c r="AG59" s="236">
        <f>ROUND(AD59/AD$9*$D59,2)</f>
        <v>0</v>
      </c>
      <c r="AH59" s="235">
        <f>SUMIFS(AH$10:AH$70,$A$10:$A$70,"&lt;"&amp;$A$65,$A$10:$A$70,"&gt;"&amp;$A$59)</f>
        <v>0</v>
      </c>
      <c r="AI59" s="236">
        <f>ROUND(AH59/AH$9,2)</f>
        <v>0</v>
      </c>
      <c r="AJ59" s="236">
        <f>AI59-AK59</f>
        <v>0</v>
      </c>
      <c r="AK59" s="236">
        <f>ROUND(AH59/AH$9*$D59,2)</f>
        <v>0</v>
      </c>
      <c r="AL59" s="235">
        <f>SUMIFS(AL$10:AL$70,$A$10:$A$70,"&lt;"&amp;$A$65,$A$10:$A$70,"&gt;"&amp;$A$59)</f>
        <v>0</v>
      </c>
      <c r="AM59" s="236">
        <f>ROUND(AL59/AL$9,2)</f>
        <v>0</v>
      </c>
      <c r="AN59" s="236">
        <f>AM59-AO59</f>
        <v>0</v>
      </c>
      <c r="AO59" s="236">
        <f>ROUND(AL59/AL$9*$D59,2)</f>
        <v>0</v>
      </c>
      <c r="AP59" s="235">
        <f>SUMIFS(AP$10:AP$70,$A$10:$A$70,"&lt;"&amp;$A$65,$A$10:$A$70,"&gt;"&amp;$A$59)</f>
        <v>0</v>
      </c>
      <c r="AQ59" s="236">
        <f>ROUND(AP59/AP$9,2)</f>
        <v>0</v>
      </c>
      <c r="AR59" s="236">
        <f>AQ59-AS59</f>
        <v>0</v>
      </c>
      <c r="AS59" s="236">
        <f>ROUND(AP59/AP$9*$D59,2)</f>
        <v>0</v>
      </c>
      <c r="AT59" s="235">
        <f>SUMIFS(AT$10:AT$70,$A$10:$A$70,"&lt;"&amp;$A$65,$A$10:$A$70,"&gt;"&amp;$A$59)</f>
        <v>0</v>
      </c>
      <c r="AU59" s="236">
        <f>ROUND(AT59/AT$9,2)</f>
        <v>0</v>
      </c>
      <c r="AV59" s="236">
        <f>AU59-AW59</f>
        <v>0</v>
      </c>
      <c r="AW59" s="236">
        <f>ROUND(AT59/AT$9*$D59,2)</f>
        <v>0</v>
      </c>
      <c r="AX59" s="235">
        <f>SUMIFS(AX$10:AX$70,$A$10:$A$70,"&lt;"&amp;$A$65,$A$10:$A$70,"&gt;"&amp;$A$59)</f>
        <v>0</v>
      </c>
      <c r="AY59" s="236">
        <f>ROUND(AX59/AX$9,2)</f>
        <v>0</v>
      </c>
      <c r="AZ59" s="236">
        <f>AY59-BA59</f>
        <v>0</v>
      </c>
      <c r="BA59" s="236">
        <f>ROUND(AX59/AX$9*$D59,2)</f>
        <v>0</v>
      </c>
      <c r="BB59" s="235">
        <f>SUMIFS(BB$10:BB$70,$A$10:$A$70,"&lt;"&amp;$A$65,$A$10:$A$70,"&gt;"&amp;$A$59)</f>
        <v>0</v>
      </c>
      <c r="BC59" s="236">
        <f>ROUND(BB59/BB$9,2)</f>
        <v>0</v>
      </c>
      <c r="BD59" s="236">
        <f>BC59-BE59</f>
        <v>0</v>
      </c>
      <c r="BE59" s="236">
        <f>ROUND(BB59/BB$9*$D59,2)</f>
        <v>0</v>
      </c>
      <c r="BF59" s="235">
        <f>SUMIFS(BF$10:BF$70,$A$10:$A$70,"&lt;"&amp;$A$65,$A$10:$A$70,"&gt;"&amp;$A$59)</f>
        <v>0</v>
      </c>
      <c r="BG59" s="236">
        <f>ROUND(BF59/BF$9,2)</f>
        <v>0</v>
      </c>
      <c r="BH59" s="236">
        <f>BG59-BI59</f>
        <v>0</v>
      </c>
      <c r="BI59" s="236">
        <f>ROUND(BF59/BF$9*$D59,2)</f>
        <v>0</v>
      </c>
      <c r="BJ59" s="147">
        <f>SUM(BJ60:BJ64)</f>
        <v>0</v>
      </c>
      <c r="BK59" s="63" t="e">
        <f t="shared" si="9"/>
        <v>#DIV/0!</v>
      </c>
      <c r="BL59" s="138">
        <f t="shared" si="10"/>
        <v>0</v>
      </c>
      <c r="BM59" s="212">
        <f>G59+K59+O59+S59+W59+AA59+AE59+AI59+AM59+AQ59+AU59+AY59+BC59+BG59</f>
        <v>0</v>
      </c>
      <c r="BN59" s="62">
        <f>I59+M59+Q59+U59+Y59+AC59+AG59+AK59+AO59+AS59+AW59+BA59+BE59+BI59</f>
        <v>0</v>
      </c>
      <c r="BO59" s="63" t="e">
        <f>BN59/E59</f>
        <v>#DIV/0!</v>
      </c>
      <c r="BP59" s="148">
        <f>E59-BN59</f>
        <v>0</v>
      </c>
      <c r="BQ59" s="193">
        <v>0</v>
      </c>
      <c r="BR59" s="194">
        <v>0</v>
      </c>
      <c r="BS59" s="195">
        <v>0</v>
      </c>
      <c r="BT59" s="22"/>
      <c r="BV59" s="22"/>
      <c r="BX59" s="24"/>
      <c r="BY59" s="22"/>
    </row>
    <row r="60" spans="1:77" s="23" customFormat="1" hidden="1">
      <c r="A60" s="186">
        <v>9.1</v>
      </c>
      <c r="B60" s="187" t="s">
        <v>180</v>
      </c>
      <c r="C60" s="188"/>
      <c r="D60" s="165"/>
      <c r="E60" s="150"/>
      <c r="F60" s="237"/>
      <c r="G60" s="238"/>
      <c r="H60" s="238"/>
      <c r="I60" s="238"/>
      <c r="J60" s="237"/>
      <c r="K60" s="239"/>
      <c r="L60" s="239"/>
      <c r="M60" s="239"/>
      <c r="N60" s="237"/>
      <c r="O60" s="239"/>
      <c r="P60" s="239"/>
      <c r="Q60" s="239"/>
      <c r="R60" s="237"/>
      <c r="S60" s="239"/>
      <c r="T60" s="239"/>
      <c r="U60" s="239"/>
      <c r="V60" s="237"/>
      <c r="W60" s="239"/>
      <c r="X60" s="239"/>
      <c r="Y60" s="239"/>
      <c r="Z60" s="237"/>
      <c r="AA60" s="239"/>
      <c r="AB60" s="239"/>
      <c r="AC60" s="239"/>
      <c r="AD60" s="237"/>
      <c r="AE60" s="239"/>
      <c r="AF60" s="239"/>
      <c r="AG60" s="239"/>
      <c r="AH60" s="237"/>
      <c r="AI60" s="239"/>
      <c r="AJ60" s="239"/>
      <c r="AK60" s="239"/>
      <c r="AL60" s="237"/>
      <c r="AM60" s="239"/>
      <c r="AN60" s="239"/>
      <c r="AO60" s="239"/>
      <c r="AP60" s="237"/>
      <c r="AQ60" s="239"/>
      <c r="AR60" s="239"/>
      <c r="AS60" s="239"/>
      <c r="AT60" s="237"/>
      <c r="AU60" s="239"/>
      <c r="AV60" s="239"/>
      <c r="AW60" s="239"/>
      <c r="AX60" s="237"/>
      <c r="AY60" s="239"/>
      <c r="AZ60" s="239"/>
      <c r="BA60" s="239"/>
      <c r="BB60" s="237"/>
      <c r="BC60" s="239"/>
      <c r="BD60" s="239"/>
      <c r="BE60" s="239"/>
      <c r="BF60" s="237"/>
      <c r="BG60" s="239"/>
      <c r="BH60" s="239"/>
      <c r="BI60" s="239"/>
      <c r="BJ60" s="149">
        <f t="shared" si="2"/>
        <v>0</v>
      </c>
      <c r="BK60" s="65" t="e">
        <f t="shared" si="9"/>
        <v>#DIV/0!</v>
      </c>
      <c r="BL60" s="139">
        <f t="shared" si="10"/>
        <v>0</v>
      </c>
      <c r="BM60" s="213"/>
      <c r="BN60" s="64"/>
      <c r="BO60" s="64"/>
      <c r="BP60" s="150"/>
      <c r="BQ60" s="142"/>
      <c r="BR60" s="64"/>
      <c r="BS60" s="150"/>
      <c r="BT60" s="22"/>
      <c r="BV60" s="22"/>
      <c r="BX60" s="24"/>
      <c r="BY60" s="22"/>
    </row>
    <row r="61" spans="1:77" s="23" customFormat="1" hidden="1">
      <c r="A61" s="186">
        <v>9.1999999999999993</v>
      </c>
      <c r="B61" s="187" t="s">
        <v>159</v>
      </c>
      <c r="C61" s="188"/>
      <c r="D61" s="165"/>
      <c r="E61" s="150"/>
      <c r="F61" s="237"/>
      <c r="G61" s="238"/>
      <c r="H61" s="238"/>
      <c r="I61" s="238"/>
      <c r="J61" s="237"/>
      <c r="K61" s="239"/>
      <c r="L61" s="239"/>
      <c r="M61" s="239"/>
      <c r="N61" s="237"/>
      <c r="O61" s="239"/>
      <c r="P61" s="239"/>
      <c r="Q61" s="239"/>
      <c r="R61" s="237"/>
      <c r="S61" s="239"/>
      <c r="T61" s="239"/>
      <c r="U61" s="239"/>
      <c r="V61" s="237"/>
      <c r="W61" s="239"/>
      <c r="X61" s="239"/>
      <c r="Y61" s="239"/>
      <c r="Z61" s="237"/>
      <c r="AA61" s="239"/>
      <c r="AB61" s="239"/>
      <c r="AC61" s="239"/>
      <c r="AD61" s="237"/>
      <c r="AE61" s="239"/>
      <c r="AF61" s="239"/>
      <c r="AG61" s="239"/>
      <c r="AH61" s="237"/>
      <c r="AI61" s="239"/>
      <c r="AJ61" s="239"/>
      <c r="AK61" s="239"/>
      <c r="AL61" s="237"/>
      <c r="AM61" s="239"/>
      <c r="AN61" s="239"/>
      <c r="AO61" s="239"/>
      <c r="AP61" s="237"/>
      <c r="AQ61" s="239"/>
      <c r="AR61" s="239"/>
      <c r="AS61" s="239"/>
      <c r="AT61" s="237"/>
      <c r="AU61" s="239"/>
      <c r="AV61" s="239"/>
      <c r="AW61" s="239"/>
      <c r="AX61" s="237"/>
      <c r="AY61" s="239"/>
      <c r="AZ61" s="239"/>
      <c r="BA61" s="239"/>
      <c r="BB61" s="237"/>
      <c r="BC61" s="239"/>
      <c r="BD61" s="239"/>
      <c r="BE61" s="239"/>
      <c r="BF61" s="237"/>
      <c r="BG61" s="239"/>
      <c r="BH61" s="239"/>
      <c r="BI61" s="239"/>
      <c r="BJ61" s="149">
        <f t="shared" ref="BJ61" si="15">SUM(F61:BI61)</f>
        <v>0</v>
      </c>
      <c r="BK61" s="65" t="e">
        <f t="shared" si="9"/>
        <v>#DIV/0!</v>
      </c>
      <c r="BL61" s="139">
        <f t="shared" si="10"/>
        <v>0</v>
      </c>
      <c r="BM61" s="213"/>
      <c r="BN61" s="64"/>
      <c r="BO61" s="64"/>
      <c r="BP61" s="150"/>
      <c r="BQ61" s="142"/>
      <c r="BR61" s="64"/>
      <c r="BS61" s="150"/>
      <c r="BT61" s="22"/>
      <c r="BV61" s="22"/>
      <c r="BX61" s="24"/>
      <c r="BY61" s="22"/>
    </row>
    <row r="62" spans="1:77" s="23" customFormat="1" hidden="1">
      <c r="A62" s="186">
        <v>9.3000000000000007</v>
      </c>
      <c r="B62" s="187" t="s">
        <v>170</v>
      </c>
      <c r="C62" s="188"/>
      <c r="D62" s="165"/>
      <c r="E62" s="150"/>
      <c r="F62" s="237"/>
      <c r="G62" s="238"/>
      <c r="H62" s="238"/>
      <c r="I62" s="238"/>
      <c r="J62" s="237"/>
      <c r="K62" s="239"/>
      <c r="L62" s="239"/>
      <c r="M62" s="239"/>
      <c r="N62" s="237"/>
      <c r="O62" s="239"/>
      <c r="P62" s="239"/>
      <c r="Q62" s="239"/>
      <c r="R62" s="237"/>
      <c r="S62" s="239"/>
      <c r="T62" s="239"/>
      <c r="U62" s="239"/>
      <c r="V62" s="237"/>
      <c r="W62" s="239"/>
      <c r="X62" s="239"/>
      <c r="Y62" s="239"/>
      <c r="Z62" s="237"/>
      <c r="AA62" s="239"/>
      <c r="AB62" s="239"/>
      <c r="AC62" s="239"/>
      <c r="AD62" s="237"/>
      <c r="AE62" s="239"/>
      <c r="AF62" s="239"/>
      <c r="AG62" s="239"/>
      <c r="AH62" s="237"/>
      <c r="AI62" s="239"/>
      <c r="AJ62" s="239"/>
      <c r="AK62" s="239"/>
      <c r="AL62" s="237"/>
      <c r="AM62" s="239"/>
      <c r="AN62" s="239"/>
      <c r="AO62" s="239"/>
      <c r="AP62" s="237"/>
      <c r="AQ62" s="239"/>
      <c r="AR62" s="239"/>
      <c r="AS62" s="239"/>
      <c r="AT62" s="237"/>
      <c r="AU62" s="239"/>
      <c r="AV62" s="239"/>
      <c r="AW62" s="239"/>
      <c r="AX62" s="237"/>
      <c r="AY62" s="239"/>
      <c r="AZ62" s="239"/>
      <c r="BA62" s="239"/>
      <c r="BB62" s="237"/>
      <c r="BC62" s="239"/>
      <c r="BD62" s="239"/>
      <c r="BE62" s="239"/>
      <c r="BF62" s="237"/>
      <c r="BG62" s="239"/>
      <c r="BH62" s="239"/>
      <c r="BI62" s="239"/>
      <c r="BJ62" s="149">
        <f t="shared" si="2"/>
        <v>0</v>
      </c>
      <c r="BK62" s="65" t="e">
        <f t="shared" si="9"/>
        <v>#DIV/0!</v>
      </c>
      <c r="BL62" s="139">
        <f t="shared" si="10"/>
        <v>0</v>
      </c>
      <c r="BM62" s="213"/>
      <c r="BN62" s="64"/>
      <c r="BO62" s="64"/>
      <c r="BP62" s="150"/>
      <c r="BQ62" s="142"/>
      <c r="BR62" s="64"/>
      <c r="BS62" s="150"/>
      <c r="BT62" s="22"/>
      <c r="BV62" s="22"/>
      <c r="BX62" s="24"/>
      <c r="BY62" s="22"/>
    </row>
    <row r="63" spans="1:77" s="23" customFormat="1" hidden="1">
      <c r="A63" s="186">
        <v>9.4</v>
      </c>
      <c r="B63" s="187" t="s">
        <v>171</v>
      </c>
      <c r="C63" s="188"/>
      <c r="D63" s="165"/>
      <c r="E63" s="150"/>
      <c r="F63" s="237"/>
      <c r="G63" s="238"/>
      <c r="H63" s="238"/>
      <c r="I63" s="238"/>
      <c r="J63" s="237"/>
      <c r="K63" s="239"/>
      <c r="L63" s="239"/>
      <c r="M63" s="239"/>
      <c r="N63" s="237"/>
      <c r="O63" s="239"/>
      <c r="P63" s="239"/>
      <c r="Q63" s="239"/>
      <c r="R63" s="237"/>
      <c r="S63" s="239"/>
      <c r="T63" s="239"/>
      <c r="U63" s="239"/>
      <c r="V63" s="237"/>
      <c r="W63" s="239"/>
      <c r="X63" s="239"/>
      <c r="Y63" s="239"/>
      <c r="Z63" s="237"/>
      <c r="AA63" s="239"/>
      <c r="AB63" s="239"/>
      <c r="AC63" s="239"/>
      <c r="AD63" s="237"/>
      <c r="AE63" s="239"/>
      <c r="AF63" s="239"/>
      <c r="AG63" s="239"/>
      <c r="AH63" s="237"/>
      <c r="AI63" s="239"/>
      <c r="AJ63" s="239"/>
      <c r="AK63" s="239"/>
      <c r="AL63" s="237"/>
      <c r="AM63" s="239"/>
      <c r="AN63" s="239"/>
      <c r="AO63" s="239"/>
      <c r="AP63" s="237"/>
      <c r="AQ63" s="239"/>
      <c r="AR63" s="239"/>
      <c r="AS63" s="239"/>
      <c r="AT63" s="237"/>
      <c r="AU63" s="239"/>
      <c r="AV63" s="239"/>
      <c r="AW63" s="239"/>
      <c r="AX63" s="237"/>
      <c r="AY63" s="239"/>
      <c r="AZ63" s="239"/>
      <c r="BA63" s="239"/>
      <c r="BB63" s="237"/>
      <c r="BC63" s="239"/>
      <c r="BD63" s="239"/>
      <c r="BE63" s="239"/>
      <c r="BF63" s="237"/>
      <c r="BG63" s="239"/>
      <c r="BH63" s="239"/>
      <c r="BI63" s="239"/>
      <c r="BJ63" s="149">
        <f t="shared" si="2"/>
        <v>0</v>
      </c>
      <c r="BK63" s="65" t="e">
        <f t="shared" si="9"/>
        <v>#DIV/0!</v>
      </c>
      <c r="BL63" s="139">
        <f t="shared" si="10"/>
        <v>0</v>
      </c>
      <c r="BM63" s="213"/>
      <c r="BN63" s="64"/>
      <c r="BO63" s="64"/>
      <c r="BP63" s="150"/>
      <c r="BQ63" s="142"/>
      <c r="BR63" s="64"/>
      <c r="BS63" s="150"/>
      <c r="BT63" s="22"/>
      <c r="BV63" s="22"/>
      <c r="BX63" s="24"/>
      <c r="BY63" s="22"/>
    </row>
    <row r="64" spans="1:77" s="23" customFormat="1" hidden="1">
      <c r="A64" s="186">
        <v>9.5</v>
      </c>
      <c r="B64" s="187" t="s">
        <v>162</v>
      </c>
      <c r="C64" s="188"/>
      <c r="D64" s="165"/>
      <c r="E64" s="150"/>
      <c r="F64" s="237"/>
      <c r="G64" s="238"/>
      <c r="H64" s="238"/>
      <c r="I64" s="238"/>
      <c r="J64" s="237"/>
      <c r="K64" s="239"/>
      <c r="L64" s="239"/>
      <c r="M64" s="239"/>
      <c r="N64" s="237"/>
      <c r="O64" s="239"/>
      <c r="P64" s="239"/>
      <c r="Q64" s="239"/>
      <c r="R64" s="237"/>
      <c r="S64" s="239"/>
      <c r="T64" s="239"/>
      <c r="U64" s="239"/>
      <c r="V64" s="237"/>
      <c r="W64" s="239"/>
      <c r="X64" s="239"/>
      <c r="Y64" s="239"/>
      <c r="Z64" s="237"/>
      <c r="AA64" s="239"/>
      <c r="AB64" s="239"/>
      <c r="AC64" s="239"/>
      <c r="AD64" s="237"/>
      <c r="AE64" s="239"/>
      <c r="AF64" s="239"/>
      <c r="AG64" s="239"/>
      <c r="AH64" s="237"/>
      <c r="AI64" s="239"/>
      <c r="AJ64" s="239"/>
      <c r="AK64" s="239"/>
      <c r="AL64" s="237"/>
      <c r="AM64" s="239"/>
      <c r="AN64" s="239"/>
      <c r="AO64" s="239"/>
      <c r="AP64" s="237"/>
      <c r="AQ64" s="239"/>
      <c r="AR64" s="239"/>
      <c r="AS64" s="239"/>
      <c r="AT64" s="237"/>
      <c r="AU64" s="239"/>
      <c r="AV64" s="239"/>
      <c r="AW64" s="239"/>
      <c r="AX64" s="237"/>
      <c r="AY64" s="239"/>
      <c r="AZ64" s="239"/>
      <c r="BA64" s="239"/>
      <c r="BB64" s="237"/>
      <c r="BC64" s="239"/>
      <c r="BD64" s="239"/>
      <c r="BE64" s="239"/>
      <c r="BF64" s="237"/>
      <c r="BG64" s="239"/>
      <c r="BH64" s="239"/>
      <c r="BI64" s="239"/>
      <c r="BJ64" s="149">
        <f t="shared" si="2"/>
        <v>0</v>
      </c>
      <c r="BK64" s="65" t="e">
        <f t="shared" si="9"/>
        <v>#DIV/0!</v>
      </c>
      <c r="BL64" s="139">
        <f t="shared" si="10"/>
        <v>0</v>
      </c>
      <c r="BM64" s="213"/>
      <c r="BN64" s="64"/>
      <c r="BO64" s="64"/>
      <c r="BP64" s="150"/>
      <c r="BQ64" s="142"/>
      <c r="BR64" s="64"/>
      <c r="BS64" s="150"/>
      <c r="BT64" s="22"/>
      <c r="BV64" s="22"/>
      <c r="BX64" s="24"/>
      <c r="BY64" s="22"/>
    </row>
    <row r="65" spans="1:77" s="23" customFormat="1" hidden="1">
      <c r="A65" s="184">
        <v>10</v>
      </c>
      <c r="B65" s="185" t="s">
        <v>181</v>
      </c>
      <c r="C65" s="62">
        <f>SUMIFS(C$10:C$70,$A$10:$A$70,"&lt;"&amp;11,$A$10:$A$70,"&gt;"&amp;$A$65)</f>
        <v>0</v>
      </c>
      <c r="D65" s="189">
        <v>0.85</v>
      </c>
      <c r="E65" s="148">
        <f>ROUND(C65/$C$9*D65,2)</f>
        <v>0</v>
      </c>
      <c r="F65" s="235">
        <f>SUMIFS(F$10:F$70,$A$10:$A$70,"&lt;"&amp;11,$A$10:$A$70,"&gt;"&amp;$A$65)</f>
        <v>0</v>
      </c>
      <c r="G65" s="236">
        <f>ROUND(F65/$F$9,2)</f>
        <v>0</v>
      </c>
      <c r="H65" s="236">
        <f>G65-I65</f>
        <v>0</v>
      </c>
      <c r="I65" s="236">
        <f>ROUND(F65/F$9*$D65,2)</f>
        <v>0</v>
      </c>
      <c r="J65" s="235">
        <f>SUMIFS(J$10:J$70,$A$10:$A$70,"&lt;"&amp;11,$A$10:$A$70,"&gt;"&amp;$A$65)</f>
        <v>0</v>
      </c>
      <c r="K65" s="236">
        <f>ROUND(J65/J$9,2)</f>
        <v>0</v>
      </c>
      <c r="L65" s="236">
        <f>K65-M65</f>
        <v>0</v>
      </c>
      <c r="M65" s="236">
        <f>ROUND(J65/J$9*$D65,2)</f>
        <v>0</v>
      </c>
      <c r="N65" s="235">
        <f>SUMIFS(N$10:N$70,$A$10:$A$70,"&lt;"&amp;11,$A$10:$A$70,"&gt;"&amp;$A$65)</f>
        <v>0</v>
      </c>
      <c r="O65" s="236">
        <f>ROUND(N65/N$9,2)</f>
        <v>0</v>
      </c>
      <c r="P65" s="236">
        <f>O65-Q65</f>
        <v>0</v>
      </c>
      <c r="Q65" s="236">
        <f>ROUND(N65/N$9*$D65,2)</f>
        <v>0</v>
      </c>
      <c r="R65" s="235">
        <f>SUMIFS(R$10:R$70,$A$10:$A$70,"&lt;"&amp;11,$A$10:$A$70,"&gt;"&amp;$A$65)</f>
        <v>0</v>
      </c>
      <c r="S65" s="236">
        <f>ROUND(R65/R$9,2)</f>
        <v>0</v>
      </c>
      <c r="T65" s="236">
        <f>S65-U65</f>
        <v>0</v>
      </c>
      <c r="U65" s="236">
        <f>ROUND(R65/R$9*$D65,2)</f>
        <v>0</v>
      </c>
      <c r="V65" s="235">
        <f>SUMIFS(V$10:V$70,$A$10:$A$70,"&lt;"&amp;11,$A$10:$A$70,"&gt;"&amp;$A$65)</f>
        <v>0</v>
      </c>
      <c r="W65" s="236">
        <f>ROUND(V65/V$9,2)</f>
        <v>0</v>
      </c>
      <c r="X65" s="236">
        <f>W65-Y65</f>
        <v>0</v>
      </c>
      <c r="Y65" s="236">
        <f>ROUND(V65/V$9*$D65,2)</f>
        <v>0</v>
      </c>
      <c r="Z65" s="235">
        <f>SUMIFS(Z$10:Z$70,$A$10:$A$70,"&lt;"&amp;11,$A$10:$A$70,"&gt;"&amp;$A$65)</f>
        <v>0</v>
      </c>
      <c r="AA65" s="236">
        <f>ROUND(Z65/Z$9,2)</f>
        <v>0</v>
      </c>
      <c r="AB65" s="236">
        <f>AA65-AC65</f>
        <v>0</v>
      </c>
      <c r="AC65" s="236">
        <f>ROUND(Z65/Z$9*$D65,2)</f>
        <v>0</v>
      </c>
      <c r="AD65" s="235">
        <f>SUMIFS(AD$10:AD$70,$A$10:$A$70,"&lt;"&amp;11,$A$10:$A$70,"&gt;"&amp;$A$65)</f>
        <v>0</v>
      </c>
      <c r="AE65" s="236">
        <f>ROUND(AD65/AD$9,2)</f>
        <v>0</v>
      </c>
      <c r="AF65" s="236">
        <f>AE65-AG65</f>
        <v>0</v>
      </c>
      <c r="AG65" s="236">
        <f>ROUND(AD65/AD$9*$D65,2)</f>
        <v>0</v>
      </c>
      <c r="AH65" s="235">
        <f>SUMIFS(AH$10:AH$70,$A$10:$A$70,"&lt;"&amp;11,$A$10:$A$70,"&gt;"&amp;$A$65)</f>
        <v>0</v>
      </c>
      <c r="AI65" s="236">
        <f>ROUND(AH65/AH$9,2)</f>
        <v>0</v>
      </c>
      <c r="AJ65" s="236">
        <f>AI65-AK65</f>
        <v>0</v>
      </c>
      <c r="AK65" s="236">
        <f>ROUND(AH65/AH$9*$D65,2)</f>
        <v>0</v>
      </c>
      <c r="AL65" s="235">
        <f>SUMIFS(AL$10:AL$70,$A$10:$A$70,"&lt;"&amp;11,$A$10:$A$70,"&gt;"&amp;$A$65)</f>
        <v>0</v>
      </c>
      <c r="AM65" s="236">
        <f>ROUND(AL65/AL$9,2)</f>
        <v>0</v>
      </c>
      <c r="AN65" s="236">
        <f>AM65-AO65</f>
        <v>0</v>
      </c>
      <c r="AO65" s="236">
        <f>ROUND(AL65/AL$9*$D65,2)</f>
        <v>0</v>
      </c>
      <c r="AP65" s="235">
        <f>SUMIFS(AP$10:AP$70,$A$10:$A$70,"&lt;"&amp;11,$A$10:$A$70,"&gt;"&amp;$A$65)</f>
        <v>0</v>
      </c>
      <c r="AQ65" s="236">
        <f>ROUND(AP65/AP$9,2)</f>
        <v>0</v>
      </c>
      <c r="AR65" s="236">
        <f>AQ65-AS65</f>
        <v>0</v>
      </c>
      <c r="AS65" s="236">
        <f>ROUND(AP65/AP$9*$D65,2)</f>
        <v>0</v>
      </c>
      <c r="AT65" s="235">
        <f>SUMIFS(AT$10:AT$70,$A$10:$A$70,"&lt;"&amp;11,$A$10:$A$70,"&gt;"&amp;$A$65)</f>
        <v>0</v>
      </c>
      <c r="AU65" s="236">
        <f>ROUND(AT65/AT$9,2)</f>
        <v>0</v>
      </c>
      <c r="AV65" s="236">
        <f>AU65-AW65</f>
        <v>0</v>
      </c>
      <c r="AW65" s="236">
        <f>ROUND(AT65/AT$9*$D65,2)</f>
        <v>0</v>
      </c>
      <c r="AX65" s="235">
        <f>SUMIFS(AX$10:AX$70,$A$10:$A$70,"&lt;"&amp;11,$A$10:$A$70,"&gt;"&amp;$A$65)</f>
        <v>0</v>
      </c>
      <c r="AY65" s="236">
        <f>ROUND(AX65/AX$9,2)</f>
        <v>0</v>
      </c>
      <c r="AZ65" s="236">
        <f>AY65-BA65</f>
        <v>0</v>
      </c>
      <c r="BA65" s="236">
        <f>ROUND(AX65/AX$9*$D65,2)</f>
        <v>0</v>
      </c>
      <c r="BB65" s="235">
        <f>SUMIFS(BB$10:BB$70,$A$10:$A$70,"&lt;"&amp;11,$A$10:$A$70,"&gt;"&amp;$A$65)</f>
        <v>0</v>
      </c>
      <c r="BC65" s="236">
        <f>ROUND(BB65/BB$9,2)</f>
        <v>0</v>
      </c>
      <c r="BD65" s="236">
        <f>BC65-BE65</f>
        <v>0</v>
      </c>
      <c r="BE65" s="236">
        <f>ROUND(BB65/BB$9*$D65,2)</f>
        <v>0</v>
      </c>
      <c r="BF65" s="235">
        <f>SUMIFS(BF$10:BF$70,$A$10:$A$70,"&lt;"&amp;11,$A$10:$A$70,"&gt;"&amp;$A$65)</f>
        <v>0</v>
      </c>
      <c r="BG65" s="236">
        <f>ROUND(BF65/BF$9,2)</f>
        <v>0</v>
      </c>
      <c r="BH65" s="236">
        <f>BG65-BI65</f>
        <v>0</v>
      </c>
      <c r="BI65" s="236">
        <f>ROUND(BF65/BF$9*$D65,2)</f>
        <v>0</v>
      </c>
      <c r="BJ65" s="147">
        <f>SUM(BJ66:BJ70)</f>
        <v>0</v>
      </c>
      <c r="BK65" s="63" t="e">
        <f t="shared" si="9"/>
        <v>#DIV/0!</v>
      </c>
      <c r="BL65" s="138">
        <f t="shared" si="10"/>
        <v>0</v>
      </c>
      <c r="BM65" s="212">
        <f>G65+K65+O65+S65+W65+AA65+AE65+AI65+AM65+AQ65+AU65+AY65+BC65+BG65</f>
        <v>0</v>
      </c>
      <c r="BN65" s="62">
        <f>I65+M65+Q65+U65+Y65+AC65+AG65+AK65+AO65+AS65+AW65+BA65+BE65+BI65</f>
        <v>0</v>
      </c>
      <c r="BO65" s="63" t="e">
        <f>BN65/E65</f>
        <v>#DIV/0!</v>
      </c>
      <c r="BP65" s="148">
        <f>E65-BN65</f>
        <v>0</v>
      </c>
      <c r="BQ65" s="193">
        <v>0</v>
      </c>
      <c r="BR65" s="194">
        <v>0</v>
      </c>
      <c r="BS65" s="195">
        <v>0</v>
      </c>
      <c r="BT65" s="22"/>
      <c r="BV65" s="22"/>
      <c r="BX65" s="24"/>
      <c r="BY65" s="22"/>
    </row>
    <row r="66" spans="1:77" s="23" customFormat="1" hidden="1">
      <c r="A66" s="186">
        <v>10.1</v>
      </c>
      <c r="B66" s="187" t="s">
        <v>182</v>
      </c>
      <c r="C66" s="188"/>
      <c r="D66" s="165"/>
      <c r="E66" s="150"/>
      <c r="F66" s="237"/>
      <c r="G66" s="238"/>
      <c r="H66" s="238"/>
      <c r="I66" s="238"/>
      <c r="J66" s="237"/>
      <c r="K66" s="239"/>
      <c r="L66" s="239"/>
      <c r="M66" s="239"/>
      <c r="N66" s="237"/>
      <c r="O66" s="239"/>
      <c r="P66" s="239"/>
      <c r="Q66" s="239"/>
      <c r="R66" s="237"/>
      <c r="S66" s="239"/>
      <c r="T66" s="239"/>
      <c r="U66" s="239"/>
      <c r="V66" s="237"/>
      <c r="W66" s="239"/>
      <c r="X66" s="239"/>
      <c r="Y66" s="239"/>
      <c r="Z66" s="237"/>
      <c r="AA66" s="239"/>
      <c r="AB66" s="239"/>
      <c r="AC66" s="239"/>
      <c r="AD66" s="237"/>
      <c r="AE66" s="239"/>
      <c r="AF66" s="239"/>
      <c r="AG66" s="239"/>
      <c r="AH66" s="237"/>
      <c r="AI66" s="239"/>
      <c r="AJ66" s="239"/>
      <c r="AK66" s="239"/>
      <c r="AL66" s="237"/>
      <c r="AM66" s="239"/>
      <c r="AN66" s="239"/>
      <c r="AO66" s="239"/>
      <c r="AP66" s="237"/>
      <c r="AQ66" s="239"/>
      <c r="AR66" s="239"/>
      <c r="AS66" s="239"/>
      <c r="AT66" s="237"/>
      <c r="AU66" s="239"/>
      <c r="AV66" s="239"/>
      <c r="AW66" s="239"/>
      <c r="AX66" s="237"/>
      <c r="AY66" s="239"/>
      <c r="AZ66" s="239"/>
      <c r="BA66" s="239"/>
      <c r="BB66" s="237"/>
      <c r="BC66" s="239"/>
      <c r="BD66" s="239"/>
      <c r="BE66" s="239"/>
      <c r="BF66" s="237"/>
      <c r="BG66" s="239"/>
      <c r="BH66" s="239"/>
      <c r="BI66" s="239"/>
      <c r="BJ66" s="149">
        <f t="shared" si="2"/>
        <v>0</v>
      </c>
      <c r="BK66" s="65" t="e">
        <f t="shared" si="9"/>
        <v>#DIV/0!</v>
      </c>
      <c r="BL66" s="139">
        <f t="shared" si="10"/>
        <v>0</v>
      </c>
      <c r="BM66" s="213"/>
      <c r="BN66" s="64"/>
      <c r="BO66" s="64"/>
      <c r="BP66" s="150"/>
      <c r="BQ66" s="142"/>
      <c r="BR66" s="64"/>
      <c r="BS66" s="150"/>
      <c r="BT66" s="22"/>
      <c r="BV66" s="22"/>
      <c r="BX66" s="24"/>
      <c r="BY66" s="22"/>
    </row>
    <row r="67" spans="1:77" s="23" customFormat="1" hidden="1">
      <c r="A67" s="186">
        <v>10.199999999999999</v>
      </c>
      <c r="B67" s="187" t="s">
        <v>159</v>
      </c>
      <c r="C67" s="188"/>
      <c r="D67" s="165"/>
      <c r="E67" s="150"/>
      <c r="F67" s="237"/>
      <c r="G67" s="238"/>
      <c r="H67" s="238"/>
      <c r="I67" s="238"/>
      <c r="J67" s="237"/>
      <c r="K67" s="239"/>
      <c r="L67" s="239"/>
      <c r="M67" s="239"/>
      <c r="N67" s="237"/>
      <c r="O67" s="239"/>
      <c r="P67" s="239"/>
      <c r="Q67" s="239"/>
      <c r="R67" s="237"/>
      <c r="S67" s="239"/>
      <c r="T67" s="239"/>
      <c r="U67" s="239"/>
      <c r="V67" s="237"/>
      <c r="W67" s="239"/>
      <c r="X67" s="239"/>
      <c r="Y67" s="239"/>
      <c r="Z67" s="237"/>
      <c r="AA67" s="239"/>
      <c r="AB67" s="239"/>
      <c r="AC67" s="239"/>
      <c r="AD67" s="237"/>
      <c r="AE67" s="239"/>
      <c r="AF67" s="239"/>
      <c r="AG67" s="239"/>
      <c r="AH67" s="237"/>
      <c r="AI67" s="239"/>
      <c r="AJ67" s="239"/>
      <c r="AK67" s="239"/>
      <c r="AL67" s="237"/>
      <c r="AM67" s="239"/>
      <c r="AN67" s="239"/>
      <c r="AO67" s="239"/>
      <c r="AP67" s="237"/>
      <c r="AQ67" s="239"/>
      <c r="AR67" s="239"/>
      <c r="AS67" s="239"/>
      <c r="AT67" s="237"/>
      <c r="AU67" s="239"/>
      <c r="AV67" s="239"/>
      <c r="AW67" s="239"/>
      <c r="AX67" s="237"/>
      <c r="AY67" s="239"/>
      <c r="AZ67" s="239"/>
      <c r="BA67" s="239"/>
      <c r="BB67" s="237"/>
      <c r="BC67" s="239"/>
      <c r="BD67" s="239"/>
      <c r="BE67" s="239"/>
      <c r="BF67" s="237"/>
      <c r="BG67" s="239"/>
      <c r="BH67" s="239"/>
      <c r="BI67" s="239"/>
      <c r="BJ67" s="149">
        <f t="shared" si="2"/>
        <v>0</v>
      </c>
      <c r="BK67" s="65" t="e">
        <f t="shared" ref="BK67" si="16">BJ67/C67</f>
        <v>#DIV/0!</v>
      </c>
      <c r="BL67" s="139">
        <f t="shared" ref="BL67" si="17">C67-BJ67</f>
        <v>0</v>
      </c>
      <c r="BM67" s="213"/>
      <c r="BN67" s="64"/>
      <c r="BO67" s="64"/>
      <c r="BP67" s="150"/>
      <c r="BQ67" s="142"/>
      <c r="BR67" s="64"/>
      <c r="BS67" s="150"/>
      <c r="BT67" s="22"/>
      <c r="BV67" s="22"/>
      <c r="BX67" s="24"/>
      <c r="BY67" s="22"/>
    </row>
    <row r="68" spans="1:77" s="23" customFormat="1" hidden="1">
      <c r="A68" s="186">
        <v>10.3</v>
      </c>
      <c r="B68" s="187" t="s">
        <v>170</v>
      </c>
      <c r="C68" s="188"/>
      <c r="D68" s="165"/>
      <c r="E68" s="150"/>
      <c r="F68" s="237"/>
      <c r="G68" s="238"/>
      <c r="H68" s="238"/>
      <c r="I68" s="238"/>
      <c r="J68" s="237"/>
      <c r="K68" s="239"/>
      <c r="L68" s="239"/>
      <c r="M68" s="239"/>
      <c r="N68" s="237"/>
      <c r="O68" s="239"/>
      <c r="P68" s="239"/>
      <c r="Q68" s="239"/>
      <c r="R68" s="237"/>
      <c r="S68" s="239"/>
      <c r="T68" s="239"/>
      <c r="U68" s="239"/>
      <c r="V68" s="237"/>
      <c r="W68" s="239"/>
      <c r="X68" s="239"/>
      <c r="Y68" s="239"/>
      <c r="Z68" s="237"/>
      <c r="AA68" s="239"/>
      <c r="AB68" s="239"/>
      <c r="AC68" s="239"/>
      <c r="AD68" s="237"/>
      <c r="AE68" s="239"/>
      <c r="AF68" s="239"/>
      <c r="AG68" s="239"/>
      <c r="AH68" s="237"/>
      <c r="AI68" s="239"/>
      <c r="AJ68" s="239"/>
      <c r="AK68" s="239"/>
      <c r="AL68" s="237"/>
      <c r="AM68" s="239"/>
      <c r="AN68" s="239"/>
      <c r="AO68" s="239"/>
      <c r="AP68" s="237"/>
      <c r="AQ68" s="239"/>
      <c r="AR68" s="239"/>
      <c r="AS68" s="239"/>
      <c r="AT68" s="237"/>
      <c r="AU68" s="239"/>
      <c r="AV68" s="239"/>
      <c r="AW68" s="239"/>
      <c r="AX68" s="237"/>
      <c r="AY68" s="239"/>
      <c r="AZ68" s="239"/>
      <c r="BA68" s="239"/>
      <c r="BB68" s="237"/>
      <c r="BC68" s="239"/>
      <c r="BD68" s="239"/>
      <c r="BE68" s="239"/>
      <c r="BF68" s="237"/>
      <c r="BG68" s="239"/>
      <c r="BH68" s="239"/>
      <c r="BI68" s="239"/>
      <c r="BJ68" s="149">
        <f t="shared" si="2"/>
        <v>0</v>
      </c>
      <c r="BK68" s="65" t="e">
        <f t="shared" si="9"/>
        <v>#DIV/0!</v>
      </c>
      <c r="BL68" s="139">
        <f t="shared" si="10"/>
        <v>0</v>
      </c>
      <c r="BM68" s="213"/>
      <c r="BN68" s="64"/>
      <c r="BO68" s="64"/>
      <c r="BP68" s="150"/>
      <c r="BQ68" s="142"/>
      <c r="BR68" s="64"/>
      <c r="BS68" s="150"/>
      <c r="BT68" s="22"/>
      <c r="BV68" s="22"/>
      <c r="BX68" s="24"/>
      <c r="BY68" s="22"/>
    </row>
    <row r="69" spans="1:77" s="23" customFormat="1" hidden="1">
      <c r="A69" s="186">
        <v>10.4</v>
      </c>
      <c r="B69" s="187" t="s">
        <v>171</v>
      </c>
      <c r="C69" s="188"/>
      <c r="D69" s="165"/>
      <c r="E69" s="150"/>
      <c r="F69" s="237"/>
      <c r="G69" s="238"/>
      <c r="H69" s="238"/>
      <c r="I69" s="238"/>
      <c r="J69" s="237"/>
      <c r="K69" s="239"/>
      <c r="L69" s="239"/>
      <c r="M69" s="239"/>
      <c r="N69" s="237"/>
      <c r="O69" s="239"/>
      <c r="P69" s="239"/>
      <c r="Q69" s="239"/>
      <c r="R69" s="237"/>
      <c r="S69" s="239"/>
      <c r="T69" s="239"/>
      <c r="U69" s="239"/>
      <c r="V69" s="237"/>
      <c r="W69" s="239"/>
      <c r="X69" s="239"/>
      <c r="Y69" s="239"/>
      <c r="Z69" s="237"/>
      <c r="AA69" s="239"/>
      <c r="AB69" s="239"/>
      <c r="AC69" s="239"/>
      <c r="AD69" s="237"/>
      <c r="AE69" s="239"/>
      <c r="AF69" s="239"/>
      <c r="AG69" s="239"/>
      <c r="AH69" s="237"/>
      <c r="AI69" s="239"/>
      <c r="AJ69" s="239"/>
      <c r="AK69" s="239"/>
      <c r="AL69" s="237"/>
      <c r="AM69" s="239"/>
      <c r="AN69" s="239"/>
      <c r="AO69" s="239"/>
      <c r="AP69" s="237"/>
      <c r="AQ69" s="239"/>
      <c r="AR69" s="239"/>
      <c r="AS69" s="239"/>
      <c r="AT69" s="237"/>
      <c r="AU69" s="239"/>
      <c r="AV69" s="239"/>
      <c r="AW69" s="239"/>
      <c r="AX69" s="237"/>
      <c r="AY69" s="239"/>
      <c r="AZ69" s="239"/>
      <c r="BA69" s="239"/>
      <c r="BB69" s="237"/>
      <c r="BC69" s="239"/>
      <c r="BD69" s="239"/>
      <c r="BE69" s="239"/>
      <c r="BF69" s="237"/>
      <c r="BG69" s="239"/>
      <c r="BH69" s="239"/>
      <c r="BI69" s="239"/>
      <c r="BJ69" s="149">
        <f t="shared" si="2"/>
        <v>0</v>
      </c>
      <c r="BK69" s="65" t="e">
        <f t="shared" si="9"/>
        <v>#DIV/0!</v>
      </c>
      <c r="BL69" s="139">
        <f t="shared" si="10"/>
        <v>0</v>
      </c>
      <c r="BM69" s="213"/>
      <c r="BN69" s="64"/>
      <c r="BO69" s="64"/>
      <c r="BP69" s="150"/>
      <c r="BQ69" s="142"/>
      <c r="BR69" s="64"/>
      <c r="BS69" s="150"/>
      <c r="BT69" s="22"/>
      <c r="BV69" s="22"/>
      <c r="BX69" s="24"/>
      <c r="BY69" s="22"/>
    </row>
    <row r="70" spans="1:77" s="23" customFormat="1" ht="13.5" hidden="1" thickBot="1">
      <c r="A70" s="186">
        <v>10.5</v>
      </c>
      <c r="B70" s="187" t="s">
        <v>162</v>
      </c>
      <c r="C70" s="188"/>
      <c r="D70" s="165"/>
      <c r="E70" s="150"/>
      <c r="F70" s="237"/>
      <c r="G70" s="238"/>
      <c r="H70" s="238"/>
      <c r="I70" s="238"/>
      <c r="J70" s="237"/>
      <c r="K70" s="239"/>
      <c r="L70" s="239"/>
      <c r="M70" s="239"/>
      <c r="N70" s="237"/>
      <c r="O70" s="239"/>
      <c r="P70" s="239"/>
      <c r="Q70" s="239"/>
      <c r="R70" s="237"/>
      <c r="S70" s="239"/>
      <c r="T70" s="239"/>
      <c r="U70" s="239"/>
      <c r="V70" s="237"/>
      <c r="W70" s="239"/>
      <c r="X70" s="239"/>
      <c r="Y70" s="239"/>
      <c r="Z70" s="237"/>
      <c r="AA70" s="239"/>
      <c r="AB70" s="239"/>
      <c r="AC70" s="239"/>
      <c r="AD70" s="237"/>
      <c r="AE70" s="239"/>
      <c r="AF70" s="239"/>
      <c r="AG70" s="239"/>
      <c r="AH70" s="237"/>
      <c r="AI70" s="239"/>
      <c r="AJ70" s="239"/>
      <c r="AK70" s="239"/>
      <c r="AL70" s="237"/>
      <c r="AM70" s="239"/>
      <c r="AN70" s="239"/>
      <c r="AO70" s="239"/>
      <c r="AP70" s="237"/>
      <c r="AQ70" s="239"/>
      <c r="AR70" s="239"/>
      <c r="AS70" s="239"/>
      <c r="AT70" s="237"/>
      <c r="AU70" s="239"/>
      <c r="AV70" s="239"/>
      <c r="AW70" s="239"/>
      <c r="AX70" s="237"/>
      <c r="AY70" s="239"/>
      <c r="AZ70" s="239"/>
      <c r="BA70" s="239"/>
      <c r="BB70" s="237"/>
      <c r="BC70" s="239"/>
      <c r="BD70" s="239"/>
      <c r="BE70" s="239"/>
      <c r="BF70" s="237"/>
      <c r="BG70" s="239"/>
      <c r="BH70" s="239"/>
      <c r="BI70" s="239"/>
      <c r="BJ70" s="149">
        <f t="shared" si="2"/>
        <v>0</v>
      </c>
      <c r="BK70" s="65" t="e">
        <f t="shared" si="9"/>
        <v>#DIV/0!</v>
      </c>
      <c r="BL70" s="139">
        <f t="shared" si="10"/>
        <v>0</v>
      </c>
      <c r="BM70" s="213"/>
      <c r="BN70" s="64"/>
      <c r="BO70" s="64"/>
      <c r="BP70" s="150"/>
      <c r="BQ70" s="142"/>
      <c r="BR70" s="64"/>
      <c r="BS70" s="150"/>
      <c r="BT70" s="22"/>
      <c r="BV70" s="22"/>
      <c r="BX70" s="24"/>
      <c r="BY70" s="22"/>
    </row>
    <row r="71" spans="1:77" s="26" customFormat="1" ht="13.5" thickBot="1">
      <c r="A71" s="156"/>
      <c r="B71" s="157" t="s">
        <v>183</v>
      </c>
      <c r="C71" s="157">
        <f>C10+C17+C23+C29+C35+C41+C47+C53+C59+C65</f>
        <v>8447107</v>
      </c>
      <c r="D71" s="166">
        <f>ROUND(E71*C9/C71,4)</f>
        <v>0.85</v>
      </c>
      <c r="E71" s="162">
        <f t="shared" ref="E71:AJ71" si="18">E10+E17+E23+E29+E35+E41+E47+E53+E59+E65</f>
        <v>6929999.6299999999</v>
      </c>
      <c r="F71" s="240">
        <f t="shared" si="18"/>
        <v>669862.51</v>
      </c>
      <c r="G71" s="241">
        <f t="shared" si="18"/>
        <v>669862.51</v>
      </c>
      <c r="H71" s="241">
        <f t="shared" si="18"/>
        <v>100479.37000000004</v>
      </c>
      <c r="I71" s="241">
        <f t="shared" si="18"/>
        <v>569383.14</v>
      </c>
      <c r="J71" s="240">
        <f t="shared" si="18"/>
        <v>0</v>
      </c>
      <c r="K71" s="241">
        <f t="shared" si="18"/>
        <v>0</v>
      </c>
      <c r="L71" s="241">
        <f t="shared" si="18"/>
        <v>0</v>
      </c>
      <c r="M71" s="241">
        <f t="shared" si="18"/>
        <v>0</v>
      </c>
      <c r="N71" s="240">
        <f t="shared" si="18"/>
        <v>0</v>
      </c>
      <c r="O71" s="241">
        <f t="shared" si="18"/>
        <v>0</v>
      </c>
      <c r="P71" s="241">
        <f t="shared" si="18"/>
        <v>0</v>
      </c>
      <c r="Q71" s="241">
        <f t="shared" si="18"/>
        <v>0</v>
      </c>
      <c r="R71" s="240">
        <f t="shared" si="18"/>
        <v>0</v>
      </c>
      <c r="S71" s="241">
        <f t="shared" si="18"/>
        <v>0</v>
      </c>
      <c r="T71" s="241">
        <f t="shared" si="18"/>
        <v>0</v>
      </c>
      <c r="U71" s="241">
        <f t="shared" si="18"/>
        <v>0</v>
      </c>
      <c r="V71" s="240">
        <f t="shared" si="18"/>
        <v>0</v>
      </c>
      <c r="W71" s="241">
        <f t="shared" si="18"/>
        <v>0</v>
      </c>
      <c r="X71" s="241">
        <f t="shared" si="18"/>
        <v>0</v>
      </c>
      <c r="Y71" s="241">
        <f t="shared" si="18"/>
        <v>0</v>
      </c>
      <c r="Z71" s="240">
        <f t="shared" si="18"/>
        <v>0</v>
      </c>
      <c r="AA71" s="241">
        <f t="shared" si="18"/>
        <v>0</v>
      </c>
      <c r="AB71" s="241">
        <f t="shared" si="18"/>
        <v>0</v>
      </c>
      <c r="AC71" s="241">
        <f t="shared" si="18"/>
        <v>0</v>
      </c>
      <c r="AD71" s="240">
        <f t="shared" si="18"/>
        <v>0</v>
      </c>
      <c r="AE71" s="241">
        <f t="shared" si="18"/>
        <v>0</v>
      </c>
      <c r="AF71" s="241">
        <f t="shared" si="18"/>
        <v>0</v>
      </c>
      <c r="AG71" s="241">
        <f t="shared" si="18"/>
        <v>0</v>
      </c>
      <c r="AH71" s="240">
        <f t="shared" si="18"/>
        <v>0</v>
      </c>
      <c r="AI71" s="241">
        <f t="shared" si="18"/>
        <v>0</v>
      </c>
      <c r="AJ71" s="241">
        <f t="shared" si="18"/>
        <v>0</v>
      </c>
      <c r="AK71" s="241">
        <f t="shared" ref="AK71:BJ71" si="19">AK10+AK17+AK23+AK29+AK35+AK41+AK47+AK53+AK59+AK65</f>
        <v>0</v>
      </c>
      <c r="AL71" s="240">
        <f t="shared" si="19"/>
        <v>0</v>
      </c>
      <c r="AM71" s="241">
        <f t="shared" si="19"/>
        <v>0</v>
      </c>
      <c r="AN71" s="241">
        <f t="shared" si="19"/>
        <v>0</v>
      </c>
      <c r="AO71" s="241">
        <f t="shared" si="19"/>
        <v>0</v>
      </c>
      <c r="AP71" s="240">
        <f t="shared" si="19"/>
        <v>0</v>
      </c>
      <c r="AQ71" s="241">
        <f t="shared" si="19"/>
        <v>0</v>
      </c>
      <c r="AR71" s="241">
        <f t="shared" si="19"/>
        <v>0</v>
      </c>
      <c r="AS71" s="241">
        <f t="shared" si="19"/>
        <v>0</v>
      </c>
      <c r="AT71" s="240">
        <f t="shared" si="19"/>
        <v>0</v>
      </c>
      <c r="AU71" s="241">
        <f t="shared" si="19"/>
        <v>0</v>
      </c>
      <c r="AV71" s="241">
        <f t="shared" si="19"/>
        <v>0</v>
      </c>
      <c r="AW71" s="241">
        <f t="shared" si="19"/>
        <v>0</v>
      </c>
      <c r="AX71" s="240">
        <f t="shared" si="19"/>
        <v>0</v>
      </c>
      <c r="AY71" s="241">
        <f t="shared" si="19"/>
        <v>0</v>
      </c>
      <c r="AZ71" s="241">
        <f t="shared" si="19"/>
        <v>0</v>
      </c>
      <c r="BA71" s="241">
        <f t="shared" si="19"/>
        <v>0</v>
      </c>
      <c r="BB71" s="240">
        <f t="shared" si="19"/>
        <v>0</v>
      </c>
      <c r="BC71" s="241">
        <f t="shared" si="19"/>
        <v>0</v>
      </c>
      <c r="BD71" s="241">
        <f t="shared" si="19"/>
        <v>0</v>
      </c>
      <c r="BE71" s="241">
        <f t="shared" si="19"/>
        <v>0</v>
      </c>
      <c r="BF71" s="240">
        <f t="shared" si="19"/>
        <v>0</v>
      </c>
      <c r="BG71" s="241">
        <f t="shared" si="19"/>
        <v>0</v>
      </c>
      <c r="BH71" s="241">
        <f t="shared" si="19"/>
        <v>0</v>
      </c>
      <c r="BI71" s="241">
        <f t="shared" si="19"/>
        <v>0</v>
      </c>
      <c r="BJ71" s="156">
        <f t="shared" si="19"/>
        <v>669862.51</v>
      </c>
      <c r="BK71" s="159">
        <f t="shared" si="9"/>
        <v>7.9300819795463703E-2</v>
      </c>
      <c r="BL71" s="158">
        <f t="shared" si="10"/>
        <v>7777244.4900000002</v>
      </c>
      <c r="BM71" s="214">
        <f>BM10+BM17+BM23+BM29+BM35+BM41+BM47+BM53+BM59+BM65</f>
        <v>669862.51</v>
      </c>
      <c r="BN71" s="157">
        <f>BN10+BN17+BN23+BN29+BN35+BN41+BN47+BN53+BN59+BN65</f>
        <v>569383.14</v>
      </c>
      <c r="BO71" s="160">
        <f>BN71/E71</f>
        <v>8.2162073650788925E-2</v>
      </c>
      <c r="BP71" s="161">
        <f>E71-BN71</f>
        <v>6360616.4900000002</v>
      </c>
      <c r="BQ71" s="156">
        <f>BQ10+BQ17+BQ23+BQ29+BQ35+BQ41+BQ47+BQ53+BQ59+BQ65</f>
        <v>0</v>
      </c>
      <c r="BR71" s="156">
        <f>BR10+BR17+BR23+BR29+BR35+BR41+BR47+BR53+BR59+BR65</f>
        <v>2503500</v>
      </c>
      <c r="BS71" s="156">
        <f>BS10+BS17+BS23+BS29+BS35+BS41+BS47+BS53+BS59+BS65</f>
        <v>2169600</v>
      </c>
      <c r="BT71" s="25"/>
    </row>
    <row r="72" spans="1:77" s="26" customFormat="1" ht="20.45" customHeight="1">
      <c r="A72" s="205"/>
      <c r="B72" s="205"/>
      <c r="C72" s="205"/>
      <c r="D72" s="206"/>
      <c r="E72" s="205"/>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5"/>
      <c r="BK72" s="208"/>
      <c r="BL72" s="205"/>
      <c r="BM72" s="205"/>
      <c r="BN72" s="205"/>
      <c r="BO72" s="208"/>
      <c r="BP72" s="205"/>
      <c r="BQ72" s="205"/>
      <c r="BR72" s="205"/>
      <c r="BS72" s="209"/>
      <c r="BT72" s="25"/>
    </row>
    <row r="73" spans="1:77" ht="44.25" customHeight="1">
      <c r="A73" s="358" t="s">
        <v>184</v>
      </c>
      <c r="B73" s="359"/>
      <c r="C73" s="359"/>
      <c r="D73" s="359"/>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59"/>
      <c r="AM73" s="359"/>
      <c r="AN73" s="359"/>
      <c r="AO73" s="359"/>
      <c r="AP73" s="359"/>
      <c r="AQ73" s="359"/>
      <c r="AR73" s="359"/>
      <c r="AS73" s="359"/>
      <c r="AT73" s="359"/>
      <c r="AU73" s="359"/>
      <c r="AV73" s="359"/>
      <c r="AW73" s="359"/>
      <c r="AX73" s="359"/>
      <c r="AY73" s="359"/>
      <c r="AZ73" s="359"/>
      <c r="BA73" s="359"/>
      <c r="BB73" s="359"/>
      <c r="BC73" s="359"/>
      <c r="BD73" s="359"/>
      <c r="BE73" s="359"/>
      <c r="BF73" s="359"/>
      <c r="BG73" s="359"/>
      <c r="BH73" s="359"/>
      <c r="BI73" s="359"/>
      <c r="BJ73" s="359"/>
      <c r="BK73" s="359"/>
      <c r="BL73" s="359"/>
      <c r="BM73" s="359"/>
      <c r="BN73" s="359"/>
      <c r="BO73" s="359"/>
      <c r="BP73" s="359"/>
      <c r="BQ73" s="359"/>
      <c r="BR73" s="359"/>
      <c r="BS73" s="360"/>
    </row>
    <row r="74" spans="1:77" ht="36.950000000000003" customHeight="1">
      <c r="A74" s="361" t="s">
        <v>294</v>
      </c>
      <c r="B74" s="362"/>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362"/>
      <c r="AE74" s="362"/>
      <c r="AF74" s="362"/>
      <c r="AG74" s="362"/>
      <c r="AH74" s="362"/>
      <c r="AI74" s="362"/>
      <c r="AJ74" s="362"/>
      <c r="AK74" s="362"/>
      <c r="AL74" s="362"/>
      <c r="AM74" s="362"/>
      <c r="AN74" s="362"/>
      <c r="AO74" s="362"/>
      <c r="AP74" s="362"/>
      <c r="AQ74" s="362"/>
      <c r="AR74" s="362"/>
      <c r="AS74" s="362"/>
      <c r="AT74" s="362"/>
      <c r="AU74" s="362"/>
      <c r="AV74" s="362"/>
      <c r="AW74" s="362"/>
      <c r="AX74" s="362"/>
      <c r="AY74" s="362"/>
      <c r="AZ74" s="362"/>
      <c r="BA74" s="362"/>
      <c r="BB74" s="362"/>
      <c r="BC74" s="362"/>
      <c r="BD74" s="362"/>
      <c r="BE74" s="362"/>
      <c r="BF74" s="362"/>
      <c r="BG74" s="362"/>
      <c r="BH74" s="362"/>
      <c r="BI74" s="362"/>
      <c r="BJ74" s="362"/>
      <c r="BK74" s="362"/>
      <c r="BL74" s="362"/>
      <c r="BM74" s="362"/>
      <c r="BN74" s="362"/>
      <c r="BO74" s="362"/>
      <c r="BP74" s="362"/>
      <c r="BQ74" s="362"/>
      <c r="BR74" s="362"/>
      <c r="BS74" s="363"/>
    </row>
    <row r="75" spans="1:77" ht="57" customHeight="1">
      <c r="A75" s="364" t="s">
        <v>185</v>
      </c>
      <c r="B75" s="365"/>
      <c r="C75" s="365"/>
      <c r="D75" s="365"/>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c r="AY75" s="365"/>
      <c r="AZ75" s="365"/>
      <c r="BA75" s="365"/>
      <c r="BB75" s="365"/>
      <c r="BC75" s="365"/>
      <c r="BD75" s="365"/>
      <c r="BE75" s="365"/>
      <c r="BF75" s="365"/>
      <c r="BG75" s="365"/>
      <c r="BH75" s="365"/>
      <c r="BI75" s="365"/>
      <c r="BJ75" s="365"/>
      <c r="BK75" s="365"/>
      <c r="BL75" s="365"/>
      <c r="BM75" s="365"/>
      <c r="BN75" s="365"/>
      <c r="BO75" s="365"/>
      <c r="BP75" s="365"/>
      <c r="BQ75" s="365"/>
      <c r="BR75" s="365"/>
      <c r="BS75" s="366"/>
    </row>
    <row r="76" spans="1:77" ht="35.1" customHeight="1">
      <c r="A76" s="361" t="s">
        <v>295</v>
      </c>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362"/>
      <c r="AP76" s="362"/>
      <c r="AQ76" s="362"/>
      <c r="AR76" s="362"/>
      <c r="AS76" s="362"/>
      <c r="AT76" s="362"/>
      <c r="AU76" s="362"/>
      <c r="AV76" s="362"/>
      <c r="AW76" s="362"/>
      <c r="AX76" s="362"/>
      <c r="AY76" s="362"/>
      <c r="AZ76" s="362"/>
      <c r="BA76" s="362"/>
      <c r="BB76" s="362"/>
      <c r="BC76" s="362"/>
      <c r="BD76" s="362"/>
      <c r="BE76" s="362"/>
      <c r="BF76" s="362"/>
      <c r="BG76" s="362"/>
      <c r="BH76" s="362"/>
      <c r="BI76" s="362"/>
      <c r="BJ76" s="362"/>
      <c r="BK76" s="362"/>
      <c r="BL76" s="362"/>
      <c r="BM76" s="362"/>
      <c r="BN76" s="362"/>
      <c r="BO76" s="362"/>
      <c r="BP76" s="362"/>
      <c r="BQ76" s="362"/>
      <c r="BR76" s="362"/>
      <c r="BS76" s="363"/>
    </row>
    <row r="77" spans="1:77" ht="57" customHeight="1">
      <c r="A77" s="364" t="s">
        <v>186</v>
      </c>
      <c r="B77" s="367"/>
      <c r="C77" s="367"/>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7"/>
      <c r="AP77" s="367"/>
      <c r="AQ77" s="367"/>
      <c r="AR77" s="367"/>
      <c r="AS77" s="367"/>
      <c r="AT77" s="367"/>
      <c r="AU77" s="367"/>
      <c r="AV77" s="367"/>
      <c r="AW77" s="367"/>
      <c r="AX77" s="367"/>
      <c r="AY77" s="367"/>
      <c r="AZ77" s="367"/>
      <c r="BA77" s="367"/>
      <c r="BB77" s="367"/>
      <c r="BC77" s="367"/>
      <c r="BD77" s="367"/>
      <c r="BE77" s="367"/>
      <c r="BF77" s="367"/>
      <c r="BG77" s="367"/>
      <c r="BH77" s="367"/>
      <c r="BI77" s="367"/>
      <c r="BJ77" s="367"/>
      <c r="BK77" s="367"/>
      <c r="BL77" s="367"/>
      <c r="BM77" s="367"/>
      <c r="BN77" s="367"/>
      <c r="BO77" s="367"/>
      <c r="BP77" s="367"/>
      <c r="BQ77" s="367"/>
      <c r="BR77" s="367"/>
      <c r="BS77" s="368"/>
    </row>
    <row r="78" spans="1:77" ht="31.5" customHeight="1">
      <c r="A78" s="361" t="s">
        <v>296</v>
      </c>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62"/>
      <c r="AM78" s="362"/>
      <c r="AN78" s="362"/>
      <c r="AO78" s="362"/>
      <c r="AP78" s="362"/>
      <c r="AQ78" s="362"/>
      <c r="AR78" s="362"/>
      <c r="AS78" s="362"/>
      <c r="AT78" s="362"/>
      <c r="AU78" s="362"/>
      <c r="AV78" s="362"/>
      <c r="AW78" s="362"/>
      <c r="AX78" s="362"/>
      <c r="AY78" s="362"/>
      <c r="AZ78" s="362"/>
      <c r="BA78" s="362"/>
      <c r="BB78" s="362"/>
      <c r="BC78" s="362"/>
      <c r="BD78" s="362"/>
      <c r="BE78" s="362"/>
      <c r="BF78" s="362"/>
      <c r="BG78" s="362"/>
      <c r="BH78" s="362"/>
      <c r="BI78" s="362"/>
      <c r="BJ78" s="362"/>
      <c r="BK78" s="362"/>
      <c r="BL78" s="362"/>
      <c r="BM78" s="362"/>
      <c r="BN78" s="362"/>
      <c r="BO78" s="362"/>
      <c r="BP78" s="362"/>
      <c r="BQ78" s="362"/>
      <c r="BR78" s="362"/>
      <c r="BS78" s="363"/>
    </row>
    <row r="79" spans="1:77" ht="53.25" customHeight="1">
      <c r="A79" s="358" t="s">
        <v>187</v>
      </c>
      <c r="B79" s="359"/>
      <c r="C79" s="359"/>
      <c r="D79" s="359"/>
      <c r="E79" s="359"/>
      <c r="F79" s="359"/>
      <c r="G79" s="359"/>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59"/>
      <c r="AM79" s="359"/>
      <c r="AN79" s="359"/>
      <c r="AO79" s="359"/>
      <c r="AP79" s="359"/>
      <c r="AQ79" s="359"/>
      <c r="AR79" s="359"/>
      <c r="AS79" s="359"/>
      <c r="AT79" s="359"/>
      <c r="AU79" s="359"/>
      <c r="AV79" s="359"/>
      <c r="AW79" s="359"/>
      <c r="AX79" s="359"/>
      <c r="AY79" s="359"/>
      <c r="AZ79" s="359"/>
      <c r="BA79" s="359"/>
      <c r="BB79" s="359"/>
      <c r="BC79" s="359"/>
      <c r="BD79" s="359"/>
      <c r="BE79" s="359"/>
      <c r="BF79" s="359"/>
      <c r="BG79" s="359"/>
      <c r="BH79" s="359"/>
      <c r="BI79" s="359"/>
      <c r="BJ79" s="359"/>
      <c r="BK79" s="359"/>
      <c r="BL79" s="359"/>
      <c r="BM79" s="359"/>
      <c r="BN79" s="359"/>
      <c r="BO79" s="359"/>
      <c r="BP79" s="359"/>
      <c r="BQ79" s="359"/>
      <c r="BR79" s="359"/>
      <c r="BS79" s="360"/>
    </row>
    <row r="80" spans="1:77" ht="29.1" customHeight="1">
      <c r="A80" s="361" t="s">
        <v>297</v>
      </c>
      <c r="B80" s="362"/>
      <c r="C80" s="362"/>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2"/>
      <c r="AF80" s="362"/>
      <c r="AG80" s="362"/>
      <c r="AH80" s="362"/>
      <c r="AI80" s="362"/>
      <c r="AJ80" s="362"/>
      <c r="AK80" s="362"/>
      <c r="AL80" s="362"/>
      <c r="AM80" s="362"/>
      <c r="AN80" s="362"/>
      <c r="AO80" s="362"/>
      <c r="AP80" s="362"/>
      <c r="AQ80" s="362"/>
      <c r="AR80" s="362"/>
      <c r="AS80" s="362"/>
      <c r="AT80" s="362"/>
      <c r="AU80" s="362"/>
      <c r="AV80" s="362"/>
      <c r="AW80" s="362"/>
      <c r="AX80" s="362"/>
      <c r="AY80" s="362"/>
      <c r="AZ80" s="362"/>
      <c r="BA80" s="362"/>
      <c r="BB80" s="362"/>
      <c r="BC80" s="362"/>
      <c r="BD80" s="362"/>
      <c r="BE80" s="362"/>
      <c r="BF80" s="362"/>
      <c r="BG80" s="362"/>
      <c r="BH80" s="362"/>
      <c r="BI80" s="362"/>
      <c r="BJ80" s="362"/>
      <c r="BK80" s="362"/>
      <c r="BL80" s="362"/>
      <c r="BM80" s="362"/>
      <c r="BN80" s="362"/>
      <c r="BO80" s="362"/>
      <c r="BP80" s="362"/>
      <c r="BQ80" s="362"/>
      <c r="BR80" s="362"/>
      <c r="BS80" s="363"/>
    </row>
    <row r="81" spans="1:71" ht="54" customHeight="1">
      <c r="A81" s="358" t="s">
        <v>188</v>
      </c>
      <c r="B81" s="359"/>
      <c r="C81" s="359"/>
      <c r="D81" s="359"/>
      <c r="E81" s="359"/>
      <c r="F81" s="359"/>
      <c r="G81" s="359"/>
      <c r="H81" s="359"/>
      <c r="I81" s="359"/>
      <c r="J81" s="359"/>
      <c r="K81" s="359"/>
      <c r="L81" s="359"/>
      <c r="M81" s="359"/>
      <c r="N81" s="359"/>
      <c r="O81" s="359"/>
      <c r="P81" s="359"/>
      <c r="Q81" s="359"/>
      <c r="R81" s="359"/>
      <c r="S81" s="359"/>
      <c r="T81" s="359"/>
      <c r="U81" s="359"/>
      <c r="V81" s="359"/>
      <c r="W81" s="359"/>
      <c r="X81" s="359"/>
      <c r="Y81" s="359"/>
      <c r="Z81" s="359"/>
      <c r="AA81" s="359"/>
      <c r="AB81" s="359"/>
      <c r="AC81" s="359"/>
      <c r="AD81" s="359"/>
      <c r="AE81" s="359"/>
      <c r="AF81" s="359"/>
      <c r="AG81" s="359"/>
      <c r="AH81" s="359"/>
      <c r="AI81" s="359"/>
      <c r="AJ81" s="359"/>
      <c r="AK81" s="359"/>
      <c r="AL81" s="359"/>
      <c r="AM81" s="359"/>
      <c r="AN81" s="359"/>
      <c r="AO81" s="359"/>
      <c r="AP81" s="359"/>
      <c r="AQ81" s="359"/>
      <c r="AR81" s="359"/>
      <c r="AS81" s="359"/>
      <c r="AT81" s="359"/>
      <c r="AU81" s="359"/>
      <c r="AV81" s="359"/>
      <c r="AW81" s="359"/>
      <c r="AX81" s="359"/>
      <c r="AY81" s="359"/>
      <c r="AZ81" s="359"/>
      <c r="BA81" s="359"/>
      <c r="BB81" s="359"/>
      <c r="BC81" s="359"/>
      <c r="BD81" s="359"/>
      <c r="BE81" s="359"/>
      <c r="BF81" s="359"/>
      <c r="BG81" s="359"/>
      <c r="BH81" s="359"/>
      <c r="BI81" s="359"/>
      <c r="BJ81" s="359"/>
      <c r="BK81" s="359"/>
      <c r="BL81" s="359"/>
      <c r="BM81" s="359"/>
      <c r="BN81" s="359"/>
      <c r="BO81" s="359"/>
      <c r="BP81" s="359"/>
      <c r="BQ81" s="359"/>
      <c r="BR81" s="359"/>
      <c r="BS81" s="360"/>
    </row>
    <row r="82" spans="1:71" ht="99.2" customHeight="1">
      <c r="A82" s="361" t="s">
        <v>321</v>
      </c>
      <c r="B82" s="362"/>
      <c r="C82" s="362"/>
      <c r="D82" s="362"/>
      <c r="E82" s="362"/>
      <c r="F82" s="362"/>
      <c r="G82" s="362"/>
      <c r="H82" s="362"/>
      <c r="I82" s="362"/>
      <c r="J82" s="362"/>
      <c r="K82" s="362"/>
      <c r="L82" s="362"/>
      <c r="M82" s="362"/>
      <c r="N82" s="362"/>
      <c r="O82" s="362"/>
      <c r="P82" s="362"/>
      <c r="Q82" s="362"/>
      <c r="R82" s="362"/>
      <c r="S82" s="362"/>
      <c r="T82" s="362"/>
      <c r="U82" s="362"/>
      <c r="V82" s="362"/>
      <c r="W82" s="362"/>
      <c r="X82" s="362"/>
      <c r="Y82" s="362"/>
      <c r="Z82" s="362"/>
      <c r="AA82" s="362"/>
      <c r="AB82" s="362"/>
      <c r="AC82" s="362"/>
      <c r="AD82" s="362"/>
      <c r="AE82" s="362"/>
      <c r="AF82" s="362"/>
      <c r="AG82" s="362"/>
      <c r="AH82" s="362"/>
      <c r="AI82" s="362"/>
      <c r="AJ82" s="362"/>
      <c r="AK82" s="362"/>
      <c r="AL82" s="362"/>
      <c r="AM82" s="362"/>
      <c r="AN82" s="362"/>
      <c r="AO82" s="362"/>
      <c r="AP82" s="362"/>
      <c r="AQ82" s="362"/>
      <c r="AR82" s="362"/>
      <c r="AS82" s="362"/>
      <c r="AT82" s="362"/>
      <c r="AU82" s="362"/>
      <c r="AV82" s="362"/>
      <c r="AW82" s="362"/>
      <c r="AX82" s="362"/>
      <c r="AY82" s="362"/>
      <c r="AZ82" s="362"/>
      <c r="BA82" s="362"/>
      <c r="BB82" s="362"/>
      <c r="BC82" s="362"/>
      <c r="BD82" s="362"/>
      <c r="BE82" s="362"/>
      <c r="BF82" s="362"/>
      <c r="BG82" s="362"/>
      <c r="BH82" s="362"/>
      <c r="BI82" s="362"/>
      <c r="BJ82" s="362"/>
      <c r="BK82" s="362"/>
      <c r="BL82" s="362"/>
      <c r="BM82" s="362"/>
      <c r="BN82" s="362"/>
      <c r="BO82" s="362"/>
      <c r="BP82" s="362"/>
      <c r="BQ82" s="362"/>
      <c r="BR82" s="362"/>
      <c r="BS82" s="363"/>
    </row>
  </sheetData>
  <sheetProtection formatColumns="0"/>
  <customSheetViews>
    <customSheetView guid="{18716E43-88F1-44DC-AE73-ADDC61118D9F}" fitToPage="1" hiddenColumns="1" topLeftCell="A11">
      <selection activeCell="A27" sqref="A27:R27"/>
      <pageMargins left="0" right="0" top="0" bottom="0" header="0" footer="0"/>
      <pageSetup paperSize="9" scale="84" fitToHeight="6" orientation="landscape"/>
      <headerFooter alignWithMargins="0"/>
    </customSheetView>
  </customSheetViews>
  <mergeCells count="33">
    <mergeCell ref="A1:BS1"/>
    <mergeCell ref="A2:BS2"/>
    <mergeCell ref="A3:BS3"/>
    <mergeCell ref="BQ4:BS4"/>
    <mergeCell ref="A6:C6"/>
    <mergeCell ref="BQ6:BS6"/>
    <mergeCell ref="BJ6:BP6"/>
    <mergeCell ref="F6:G6"/>
    <mergeCell ref="J6:K6"/>
    <mergeCell ref="N6:O6"/>
    <mergeCell ref="R6:S6"/>
    <mergeCell ref="V6:W6"/>
    <mergeCell ref="Z6:AA6"/>
    <mergeCell ref="AD6:AE6"/>
    <mergeCell ref="AH6:AI6"/>
    <mergeCell ref="A81:BS81"/>
    <mergeCell ref="A82:BS82"/>
    <mergeCell ref="A80:BS80"/>
    <mergeCell ref="A73:BS73"/>
    <mergeCell ref="A75:BS75"/>
    <mergeCell ref="A74:BS74"/>
    <mergeCell ref="A78:BS78"/>
    <mergeCell ref="A79:BS79"/>
    <mergeCell ref="A77:BS77"/>
    <mergeCell ref="A76:BS76"/>
    <mergeCell ref="BM7:BP7"/>
    <mergeCell ref="BJ7:BL7"/>
    <mergeCell ref="AL6:AM6"/>
    <mergeCell ref="AP6:AQ6"/>
    <mergeCell ref="AT6:AU6"/>
    <mergeCell ref="AX6:AY6"/>
    <mergeCell ref="BB6:BC6"/>
    <mergeCell ref="BF6:BG6"/>
  </mergeCells>
  <phoneticPr fontId="7" type="noConversion"/>
  <pageMargins left="0.23622047244094491" right="0.23622047244094491" top="0.35433070866141736" bottom="0.35433070866141736" header="0.31496062992125984" footer="0.31496062992125984"/>
  <pageSetup paperSize="8" scale="25" fitToHeight="0" orientation="landscape" r:id="rId1"/>
  <headerFooter alignWithMargins="0">
    <oddFooter>&amp;A&amp;RPage &amp;P</oddFooter>
  </headerFooter>
  <rowBreaks count="1" manualBreakCount="1">
    <brk id="72" max="16383" man="1"/>
  </rowBreaks>
  <legacyDrawing r:id="rId2"/>
  <extLst>
    <ext xmlns:x14="http://schemas.microsoft.com/office/spreadsheetml/2009/9/main" uri="{78C0D931-6437-407d-A8EE-F0AAD7539E65}">
      <x14:conditionalFormattings>
        <x14:conditionalFormatting xmlns:xm="http://schemas.microsoft.com/office/excel/2006/main">
          <x14:cfRule type="cellIs" priority="138" operator="greaterThan" id="{D56B231B-6EE2-48F3-91F1-5FF11C2AEE1B}">
            <xm:f>'Reimbursement Request'!$B$13</xm:f>
            <x14:dxf>
              <font>
                <color rgb="FFFF0000"/>
              </font>
            </x14:dxf>
          </x14:cfRule>
          <xm:sqref>E71:E72</xm:sqref>
        </x14:conditionalFormatting>
        <x14:conditionalFormatting xmlns:xm="http://schemas.microsoft.com/office/excel/2006/main">
          <x14:cfRule type="expression" priority="190" id="{223FDE79-8DDF-46BD-AF31-753403BDC853}">
            <xm:f>$F$5='Reimbursement Request'!$B$11:$I$11</xm:f>
            <x14:dxf>
              <font>
                <color theme="1"/>
              </font>
            </x14:dxf>
          </x14:cfRule>
          <xm:sqref>N5:Q5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J27"/>
  <sheetViews>
    <sheetView tabSelected="1" topLeftCell="A18" zoomScaleNormal="100" zoomScalePageLayoutView="85" workbookViewId="0">
      <selection activeCell="B23" sqref="B23:J26"/>
    </sheetView>
  </sheetViews>
  <sheetFormatPr defaultColWidth="9.140625" defaultRowHeight="12.75"/>
  <cols>
    <col min="1" max="1" width="8.28515625" style="15" customWidth="1"/>
    <col min="2" max="16384" width="9.140625" style="15"/>
  </cols>
  <sheetData>
    <row r="1" spans="1:10" ht="21" customHeight="1">
      <c r="A1" s="391" t="str">
        <f>'Reimbursement Request'!A1:I1</f>
        <v>Swiss-Estonian Cooperation Programme</v>
      </c>
      <c r="B1" s="391"/>
      <c r="C1" s="391"/>
      <c r="D1" s="391"/>
      <c r="E1" s="391"/>
      <c r="F1" s="391"/>
      <c r="G1" s="391"/>
      <c r="H1" s="391"/>
      <c r="I1" s="391"/>
      <c r="J1" s="392"/>
    </row>
    <row r="2" spans="1:10">
      <c r="A2" s="393" t="str">
        <f>CONCATENATE('Reimbursement Request'!A3:I3," / ",'Reimbursement Request'!A2:I2)</f>
        <v>Bio-Diversity Programme / Reimbursement Request No. 1</v>
      </c>
      <c r="B2" s="393"/>
      <c r="C2" s="393"/>
      <c r="D2" s="393"/>
      <c r="E2" s="393"/>
      <c r="F2" s="393"/>
      <c r="G2" s="393"/>
      <c r="H2" s="393"/>
      <c r="I2" s="393"/>
      <c r="J2" s="393"/>
    </row>
    <row r="3" spans="1:10" ht="20.25">
      <c r="A3" s="394" t="s">
        <v>189</v>
      </c>
      <c r="B3" s="394"/>
      <c r="C3" s="394"/>
      <c r="D3" s="394"/>
      <c r="E3" s="394"/>
      <c r="F3" s="394"/>
      <c r="G3" s="394"/>
      <c r="H3" s="394"/>
      <c r="I3" s="394"/>
      <c r="J3" s="290"/>
    </row>
    <row r="4" spans="1:10" ht="15.75">
      <c r="A4" s="45"/>
      <c r="B4" s="45"/>
      <c r="C4" s="45"/>
      <c r="D4" s="45"/>
      <c r="E4" s="45"/>
      <c r="F4" s="45"/>
      <c r="G4" s="45"/>
      <c r="H4" s="45"/>
      <c r="I4" s="45"/>
      <c r="J4" s="45"/>
    </row>
    <row r="5" spans="1:10">
      <c r="A5" s="46"/>
      <c r="B5" s="46"/>
      <c r="C5" s="46"/>
      <c r="D5" s="46"/>
      <c r="E5" s="46"/>
      <c r="F5" s="46"/>
      <c r="G5" s="46"/>
      <c r="H5" s="46"/>
      <c r="I5" s="46"/>
      <c r="J5" s="47"/>
    </row>
    <row r="6" spans="1:10" ht="17.25" customHeight="1">
      <c r="A6" s="407" t="str">
        <f>'Financial Progress'!B10</f>
        <v>Management Costs</v>
      </c>
      <c r="B6" s="408"/>
      <c r="C6" s="408"/>
      <c r="D6" s="408"/>
      <c r="E6" s="408"/>
      <c r="F6" s="408"/>
      <c r="G6" s="408"/>
      <c r="H6" s="408"/>
      <c r="I6" s="408"/>
      <c r="J6" s="409"/>
    </row>
    <row r="7" spans="1:10">
      <c r="A7" s="50" t="s">
        <v>190</v>
      </c>
      <c r="B7" s="395" t="s">
        <v>191</v>
      </c>
      <c r="C7" s="396"/>
      <c r="D7" s="396"/>
      <c r="E7" s="396"/>
      <c r="F7" s="396"/>
      <c r="G7" s="396"/>
      <c r="H7" s="397"/>
      <c r="I7" s="397"/>
      <c r="J7" s="398"/>
    </row>
    <row r="8" spans="1:10" ht="195.95" customHeight="1">
      <c r="A8" s="16">
        <v>1.1000000000000001</v>
      </c>
      <c r="B8" s="402" t="s">
        <v>322</v>
      </c>
      <c r="C8" s="403"/>
      <c r="D8" s="403"/>
      <c r="E8" s="403"/>
      <c r="F8" s="403"/>
      <c r="G8" s="403"/>
      <c r="H8" s="403"/>
      <c r="I8" s="403"/>
      <c r="J8" s="404"/>
    </row>
    <row r="9" spans="1:10" ht="24.6" customHeight="1">
      <c r="A9" s="16">
        <v>1.2</v>
      </c>
      <c r="B9" s="402" t="s">
        <v>323</v>
      </c>
      <c r="C9" s="403"/>
      <c r="D9" s="403"/>
      <c r="E9" s="403"/>
      <c r="F9" s="403"/>
      <c r="G9" s="403"/>
      <c r="H9" s="403"/>
      <c r="I9" s="403"/>
      <c r="J9" s="404"/>
    </row>
    <row r="10" spans="1:10" ht="45.75" customHeight="1">
      <c r="A10" s="16">
        <v>1.3</v>
      </c>
      <c r="B10" s="402" t="s">
        <v>324</v>
      </c>
      <c r="C10" s="403"/>
      <c r="D10" s="403"/>
      <c r="E10" s="403"/>
      <c r="F10" s="403"/>
      <c r="G10" s="403"/>
      <c r="H10" s="403"/>
      <c r="I10" s="403"/>
      <c r="J10" s="404"/>
    </row>
    <row r="11" spans="1:10" ht="72.75" customHeight="1">
      <c r="A11" s="16">
        <v>1.4</v>
      </c>
      <c r="B11" s="402" t="s">
        <v>325</v>
      </c>
      <c r="C11" s="405"/>
      <c r="D11" s="405"/>
      <c r="E11" s="405"/>
      <c r="F11" s="405"/>
      <c r="G11" s="405"/>
      <c r="H11" s="405"/>
      <c r="I11" s="405"/>
      <c r="J11" s="406"/>
    </row>
    <row r="12" spans="1:10" ht="16.899999999999999" customHeight="1">
      <c r="A12" s="399" t="s">
        <v>192</v>
      </c>
      <c r="B12" s="400"/>
      <c r="C12" s="400"/>
      <c r="D12" s="400"/>
      <c r="E12" s="400"/>
      <c r="F12" s="400"/>
      <c r="G12" s="400"/>
      <c r="H12" s="400"/>
      <c r="I12" s="401"/>
      <c r="J12" s="51"/>
    </row>
    <row r="14" spans="1:10">
      <c r="A14" s="410" t="str">
        <f>'Financial Progress'!B17</f>
        <v>Programme Component 1 "Development of innovative monitoring technolo-gies/solutions and improvement of Environmental data-bases and systems" (operator Environmental Agency)</v>
      </c>
      <c r="B14" s="411"/>
      <c r="C14" s="411"/>
      <c r="D14" s="411"/>
      <c r="E14" s="411"/>
      <c r="F14" s="411"/>
      <c r="G14" s="411"/>
      <c r="H14" s="411"/>
      <c r="I14" s="411"/>
      <c r="J14" s="412"/>
    </row>
    <row r="15" spans="1:10">
      <c r="A15" s="50" t="s">
        <v>190</v>
      </c>
      <c r="B15" s="395" t="s">
        <v>191</v>
      </c>
      <c r="C15" s="396"/>
      <c r="D15" s="396"/>
      <c r="E15" s="396"/>
      <c r="F15" s="396"/>
      <c r="G15" s="396"/>
      <c r="H15" s="397"/>
      <c r="I15" s="397"/>
      <c r="J15" s="398"/>
    </row>
    <row r="16" spans="1:10" ht="183.75" customHeight="1">
      <c r="A16" s="16">
        <v>2.1</v>
      </c>
      <c r="B16" s="402" t="s">
        <v>326</v>
      </c>
      <c r="C16" s="403"/>
      <c r="D16" s="403"/>
      <c r="E16" s="403"/>
      <c r="F16" s="403"/>
      <c r="G16" s="403"/>
      <c r="H16" s="403"/>
      <c r="I16" s="403"/>
      <c r="J16" s="404"/>
    </row>
    <row r="17" spans="1:10" ht="230.25" customHeight="1">
      <c r="A17" s="16">
        <v>2.2000000000000002</v>
      </c>
      <c r="B17" s="402" t="s">
        <v>327</v>
      </c>
      <c r="C17" s="405"/>
      <c r="D17" s="405"/>
      <c r="E17" s="405"/>
      <c r="F17" s="405"/>
      <c r="G17" s="405"/>
      <c r="H17" s="405"/>
      <c r="I17" s="405"/>
      <c r="J17" s="406"/>
    </row>
    <row r="18" spans="1:10" ht="204" customHeight="1">
      <c r="A18" s="16">
        <v>2.2999999999999998</v>
      </c>
      <c r="B18" s="402" t="s">
        <v>328</v>
      </c>
      <c r="C18" s="405"/>
      <c r="D18" s="405"/>
      <c r="E18" s="405"/>
      <c r="F18" s="405"/>
      <c r="G18" s="405"/>
      <c r="H18" s="405"/>
      <c r="I18" s="405"/>
      <c r="J18" s="406"/>
    </row>
    <row r="19" spans="1:10">
      <c r="A19" s="399" t="s">
        <v>192</v>
      </c>
      <c r="B19" s="400"/>
      <c r="C19" s="400"/>
      <c r="D19" s="400"/>
      <c r="E19" s="400"/>
      <c r="F19" s="400"/>
      <c r="G19" s="400"/>
      <c r="H19" s="400"/>
      <c r="I19" s="401"/>
      <c r="J19" s="51"/>
    </row>
    <row r="21" spans="1:10" ht="14.25">
      <c r="A21" s="413" t="str">
        <f>'Financial Progress'!B23</f>
        <v>Programme Component 2 “Implementation of a systematic assessment of the social and conservation outcomes of protected areas” (operator Environmental Board)</v>
      </c>
      <c r="B21" s="413"/>
      <c r="C21" s="413"/>
      <c r="D21" s="413"/>
      <c r="E21" s="413"/>
      <c r="F21" s="413"/>
      <c r="G21" s="413"/>
      <c r="H21" s="413"/>
      <c r="I21" s="413"/>
      <c r="J21" s="413"/>
    </row>
    <row r="22" spans="1:10">
      <c r="A22" s="50" t="s">
        <v>190</v>
      </c>
      <c r="B22" s="395" t="s">
        <v>191</v>
      </c>
      <c r="C22" s="396"/>
      <c r="D22" s="396"/>
      <c r="E22" s="396"/>
      <c r="F22" s="396"/>
      <c r="G22" s="396"/>
      <c r="H22" s="397"/>
      <c r="I22" s="397"/>
      <c r="J22" s="398"/>
    </row>
    <row r="23" spans="1:10" ht="104.45" customHeight="1">
      <c r="A23" s="16">
        <v>3.1</v>
      </c>
      <c r="B23" s="414" t="s">
        <v>329</v>
      </c>
      <c r="C23" s="405"/>
      <c r="D23" s="405"/>
      <c r="E23" s="405"/>
      <c r="F23" s="405"/>
      <c r="G23" s="405"/>
      <c r="H23" s="405"/>
      <c r="I23" s="405"/>
      <c r="J23" s="406"/>
    </row>
    <row r="24" spans="1:10" ht="166.5" customHeight="1">
      <c r="A24" s="16">
        <v>3.2</v>
      </c>
      <c r="B24" s="402" t="s">
        <v>330</v>
      </c>
      <c r="C24" s="403"/>
      <c r="D24" s="403"/>
      <c r="E24" s="403"/>
      <c r="F24" s="403"/>
      <c r="G24" s="403"/>
      <c r="H24" s="403"/>
      <c r="I24" s="403"/>
      <c r="J24" s="404"/>
    </row>
    <row r="25" spans="1:10" ht="191.45" customHeight="1">
      <c r="A25" s="16">
        <v>3.3</v>
      </c>
      <c r="B25" s="402" t="s">
        <v>331</v>
      </c>
      <c r="C25" s="405"/>
      <c r="D25" s="405"/>
      <c r="E25" s="405"/>
      <c r="F25" s="405"/>
      <c r="G25" s="405"/>
      <c r="H25" s="405"/>
      <c r="I25" s="405"/>
      <c r="J25" s="406"/>
    </row>
    <row r="26" spans="1:10" ht="204.6" customHeight="1">
      <c r="A26" s="16">
        <v>3.4</v>
      </c>
      <c r="B26" s="402" t="s">
        <v>320</v>
      </c>
      <c r="C26" s="405"/>
      <c r="D26" s="405"/>
      <c r="E26" s="405"/>
      <c r="F26" s="405"/>
      <c r="G26" s="405"/>
      <c r="H26" s="405"/>
      <c r="I26" s="405"/>
      <c r="J26" s="406"/>
    </row>
    <row r="27" spans="1:10">
      <c r="A27" s="399" t="s">
        <v>192</v>
      </c>
      <c r="B27" s="400"/>
      <c r="C27" s="400"/>
      <c r="D27" s="400"/>
      <c r="E27" s="400"/>
      <c r="F27" s="400"/>
      <c r="G27" s="400"/>
      <c r="H27" s="400"/>
      <c r="I27" s="401"/>
      <c r="J27" s="51"/>
    </row>
  </sheetData>
  <mergeCells count="23">
    <mergeCell ref="B26:J26"/>
    <mergeCell ref="A27:I27"/>
    <mergeCell ref="A21:J21"/>
    <mergeCell ref="B22:J22"/>
    <mergeCell ref="B23:J23"/>
    <mergeCell ref="B24:J24"/>
    <mergeCell ref="B25:J25"/>
    <mergeCell ref="A19:I19"/>
    <mergeCell ref="A14:J14"/>
    <mergeCell ref="B15:J15"/>
    <mergeCell ref="B16:J16"/>
    <mergeCell ref="B17:J17"/>
    <mergeCell ref="B18:J18"/>
    <mergeCell ref="A1:J1"/>
    <mergeCell ref="A2:J2"/>
    <mergeCell ref="A3:J3"/>
    <mergeCell ref="B7:J7"/>
    <mergeCell ref="A12:I12"/>
    <mergeCell ref="B8:J8"/>
    <mergeCell ref="B9:J9"/>
    <mergeCell ref="B10:J10"/>
    <mergeCell ref="B11:J11"/>
    <mergeCell ref="A6:J6"/>
  </mergeCells>
  <pageMargins left="0.7" right="0.7" top="0.75" bottom="0.75" header="0.3" footer="0.3"/>
  <pageSetup paperSize="9" orientation="portrait" r:id="rId1"/>
  <headerFooter>
    <oddFooter>&amp;A&amp;RPage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V40"/>
  <sheetViews>
    <sheetView zoomScale="110" zoomScaleNormal="110" zoomScalePageLayoutView="70" workbookViewId="0">
      <selection activeCell="D11" sqref="D11"/>
    </sheetView>
  </sheetViews>
  <sheetFormatPr defaultColWidth="10.7109375" defaultRowHeight="16.5"/>
  <cols>
    <col min="1" max="1" width="5.5703125" style="28" customWidth="1"/>
    <col min="2" max="2" width="31" style="28" customWidth="1"/>
    <col min="3" max="3" width="14.42578125" style="28" customWidth="1"/>
    <col min="4" max="4" width="19.42578125" style="28" customWidth="1"/>
    <col min="5" max="5" width="17.7109375" style="28" customWidth="1"/>
    <col min="6" max="6" width="18.5703125" style="28" customWidth="1"/>
    <col min="7" max="7" width="33.5703125" style="28" customWidth="1"/>
    <col min="8" max="8" width="19.28515625" style="28" customWidth="1"/>
    <col min="9" max="9" width="10" style="28" customWidth="1"/>
    <col min="10" max="10" width="10.7109375" style="28"/>
    <col min="11" max="11" width="18.85546875" style="28" customWidth="1"/>
    <col min="12" max="12" width="17.85546875" style="28" customWidth="1"/>
    <col min="13" max="13" width="17.140625" style="28" customWidth="1"/>
    <col min="14" max="16384" width="10.7109375" style="28"/>
  </cols>
  <sheetData>
    <row r="1" spans="1:22">
      <c r="A1" s="391" t="str">
        <f>'Reimbursement Request'!A1:I1</f>
        <v>Swiss-Estonian Cooperation Programme</v>
      </c>
      <c r="B1" s="391"/>
      <c r="C1" s="391"/>
      <c r="D1" s="391"/>
      <c r="E1" s="391"/>
      <c r="F1" s="391"/>
      <c r="G1" s="391"/>
      <c r="H1" s="391"/>
      <c r="I1" s="391"/>
      <c r="J1" s="391"/>
    </row>
    <row r="2" spans="1:22">
      <c r="A2" s="419" t="str">
        <f>CONCATENATE('Reimbursement Request'!A3:I3," / ",'Reimbursement Request'!A2:I2)</f>
        <v>Bio-Diversity Programme / Reimbursement Request No. 1</v>
      </c>
      <c r="B2" s="419"/>
      <c r="C2" s="419"/>
      <c r="D2" s="419"/>
      <c r="E2" s="419"/>
      <c r="F2" s="419"/>
      <c r="G2" s="419"/>
      <c r="H2" s="419"/>
      <c r="I2" s="419"/>
      <c r="J2" s="419"/>
    </row>
    <row r="3" spans="1:22" ht="20.25">
      <c r="A3" s="394" t="s">
        <v>193</v>
      </c>
      <c r="B3" s="394"/>
      <c r="C3" s="394"/>
      <c r="D3" s="394"/>
      <c r="E3" s="394"/>
      <c r="F3" s="394"/>
      <c r="G3" s="394"/>
      <c r="H3" s="394"/>
      <c r="I3" s="394"/>
      <c r="J3" s="394"/>
    </row>
    <row r="4" spans="1:22" ht="15.75" customHeight="1">
      <c r="A4" s="45"/>
      <c r="B4" s="45"/>
      <c r="C4" s="45"/>
      <c r="D4" s="45"/>
      <c r="E4" s="45"/>
      <c r="F4" s="45"/>
      <c r="G4" s="45"/>
      <c r="H4" s="45"/>
      <c r="I4" s="45"/>
      <c r="J4" s="45"/>
    </row>
    <row r="5" spans="1:22">
      <c r="A5" s="33"/>
      <c r="B5" s="33"/>
      <c r="C5" s="33"/>
      <c r="D5" s="33"/>
      <c r="E5" s="33"/>
      <c r="F5" s="33"/>
      <c r="G5" s="33"/>
      <c r="H5" s="33"/>
      <c r="I5" s="33"/>
      <c r="J5" s="33"/>
    </row>
    <row r="6" spans="1:22">
      <c r="A6" s="422" t="s">
        <v>194</v>
      </c>
      <c r="B6" s="422"/>
      <c r="C6" s="422"/>
      <c r="D6" s="422"/>
      <c r="E6" s="422"/>
      <c r="F6" s="422"/>
      <c r="G6" s="422"/>
      <c r="H6" s="422"/>
      <c r="I6" s="422"/>
      <c r="J6" s="422"/>
      <c r="K6" s="108" t="s">
        <v>195</v>
      </c>
      <c r="L6" s="109"/>
      <c r="M6" s="109"/>
      <c r="N6" s="109"/>
      <c r="O6" s="109"/>
      <c r="P6" s="109"/>
      <c r="Q6" s="109"/>
      <c r="R6" s="110" t="s">
        <v>195</v>
      </c>
      <c r="S6" s="110"/>
      <c r="T6" s="110"/>
      <c r="U6" s="110"/>
      <c r="V6" s="110"/>
    </row>
    <row r="7" spans="1:22" s="29" customFormat="1" ht="30" customHeight="1">
      <c r="A7" s="52" t="s">
        <v>190</v>
      </c>
      <c r="B7" s="52" t="s">
        <v>196</v>
      </c>
      <c r="C7" s="117" t="s">
        <v>197</v>
      </c>
      <c r="D7" s="53" t="s">
        <v>198</v>
      </c>
      <c r="E7" s="53" t="s">
        <v>199</v>
      </c>
      <c r="F7" s="53" t="s">
        <v>200</v>
      </c>
      <c r="G7" s="53" t="s">
        <v>201</v>
      </c>
      <c r="H7" s="53" t="s">
        <v>202</v>
      </c>
      <c r="I7" s="420" t="s">
        <v>203</v>
      </c>
      <c r="J7" s="421"/>
      <c r="K7" s="111" t="s">
        <v>204</v>
      </c>
      <c r="L7" s="112" t="s">
        <v>205</v>
      </c>
      <c r="M7" s="112" t="s">
        <v>206</v>
      </c>
      <c r="N7" s="417" t="s">
        <v>207</v>
      </c>
      <c r="O7" s="417" t="s">
        <v>208</v>
      </c>
      <c r="P7" s="417" t="s">
        <v>209</v>
      </c>
      <c r="Q7" s="417" t="s">
        <v>210</v>
      </c>
      <c r="R7" s="415" t="s">
        <v>211</v>
      </c>
      <c r="S7" s="415" t="s">
        <v>212</v>
      </c>
      <c r="T7" s="415" t="s">
        <v>213</v>
      </c>
      <c r="U7" s="415" t="s">
        <v>214</v>
      </c>
      <c r="V7" s="415" t="s">
        <v>215</v>
      </c>
    </row>
    <row r="8" spans="1:22" s="29" customFormat="1" ht="25.5" customHeight="1">
      <c r="A8" s="54" t="s">
        <v>216</v>
      </c>
      <c r="B8" s="54" t="s">
        <v>217</v>
      </c>
      <c r="C8" s="55" t="s">
        <v>218</v>
      </c>
      <c r="D8" s="55" t="s">
        <v>219</v>
      </c>
      <c r="E8" s="55" t="s">
        <v>220</v>
      </c>
      <c r="F8" s="55"/>
      <c r="G8" s="55"/>
      <c r="H8" s="55"/>
      <c r="I8" s="56" t="s">
        <v>221</v>
      </c>
      <c r="J8" s="57" t="s">
        <v>222</v>
      </c>
      <c r="K8" s="113" t="s">
        <v>223</v>
      </c>
      <c r="L8" s="116" t="s">
        <v>223</v>
      </c>
      <c r="M8" s="116" t="s">
        <v>223</v>
      </c>
      <c r="N8" s="418"/>
      <c r="O8" s="418"/>
      <c r="P8" s="418"/>
      <c r="Q8" s="418"/>
      <c r="R8" s="416"/>
      <c r="S8" s="416"/>
      <c r="T8" s="416"/>
      <c r="U8" s="416"/>
      <c r="V8" s="416"/>
    </row>
    <row r="9" spans="1:22">
      <c r="A9" s="135">
        <v>1</v>
      </c>
      <c r="B9" s="135" t="str">
        <f>LOOKUP(A9,'Financial Progress'!$A$10:$A$70,'Financial Progress'!$B$10:$B$70)</f>
        <v>Management Costs</v>
      </c>
      <c r="C9" s="136">
        <f>LOOKUP(A9,'Financial Progress'!$A$10:$A$70,'Financial Progress'!$E$10:$E$70)</f>
        <v>202953.63</v>
      </c>
      <c r="D9" s="190" t="s">
        <v>224</v>
      </c>
      <c r="E9" s="190" t="s">
        <v>225</v>
      </c>
      <c r="F9" s="190" t="s">
        <v>226</v>
      </c>
      <c r="G9" s="190" t="s">
        <v>227</v>
      </c>
      <c r="H9" s="190" t="s">
        <v>228</v>
      </c>
      <c r="I9" s="191">
        <v>45413</v>
      </c>
      <c r="J9" s="191">
        <v>46996</v>
      </c>
      <c r="K9" s="114"/>
      <c r="L9" s="115"/>
      <c r="M9" s="115"/>
      <c r="N9" s="115"/>
      <c r="O9" s="115"/>
      <c r="P9" s="115"/>
      <c r="Q9" s="115"/>
      <c r="R9" s="115"/>
      <c r="S9" s="115"/>
      <c r="T9" s="115"/>
      <c r="U9" s="115"/>
      <c r="V9" s="115"/>
    </row>
    <row r="10" spans="1:22" ht="69" customHeight="1">
      <c r="A10" s="135">
        <v>2</v>
      </c>
      <c r="B10" s="249" t="str">
        <f>LOOKUP(A10,'Financial Progress'!$A$10:$A$70,'Financial Progress'!$B$10:$B$70)</f>
        <v>Programme Component 1 "Development of innovative monitoring technolo-gies/solutions and improvement of Environmental data-bases and systems" (operator Environmental Agency)</v>
      </c>
      <c r="C10" s="136">
        <f>LOOKUP(A10,'Financial Progress'!$A$10:$A$70,'Financial Progress'!$E$10:$E$70)</f>
        <v>2883589.89</v>
      </c>
      <c r="D10" s="190" t="s">
        <v>224</v>
      </c>
      <c r="E10" s="190" t="s">
        <v>225</v>
      </c>
      <c r="F10" s="190" t="s">
        <v>226</v>
      </c>
      <c r="G10" s="190" t="s">
        <v>229</v>
      </c>
      <c r="H10" s="190" t="s">
        <v>228</v>
      </c>
      <c r="I10" s="191">
        <v>45413</v>
      </c>
      <c r="J10" s="191">
        <v>46873</v>
      </c>
      <c r="K10" s="114"/>
      <c r="L10" s="115"/>
      <c r="M10" s="115"/>
      <c r="N10" s="115"/>
      <c r="O10" s="115"/>
      <c r="P10" s="115"/>
      <c r="Q10" s="115"/>
      <c r="R10" s="115"/>
      <c r="S10" s="115"/>
      <c r="T10" s="115"/>
      <c r="U10" s="115"/>
      <c r="V10" s="115"/>
    </row>
    <row r="11" spans="1:22" ht="58.5" customHeight="1">
      <c r="A11" s="135">
        <v>3</v>
      </c>
      <c r="B11" s="249" t="str">
        <f>LOOKUP(A11,'Financial Progress'!$A$10:$A$70,'Financial Progress'!$B$10:$B$70)</f>
        <v>Programme Component 2 “Implementation of a systematic assessment of the social and conservation outcomes of protected areas” (operator Environmental Board)</v>
      </c>
      <c r="C11" s="136">
        <f>LOOKUP(A11,'Financial Progress'!$A$10:$A$70,'Financial Progress'!$E$10:$E$70)</f>
        <v>3843456.11</v>
      </c>
      <c r="D11" s="190" t="s">
        <v>224</v>
      </c>
      <c r="E11" s="190" t="s">
        <v>225</v>
      </c>
      <c r="F11" s="190" t="s">
        <v>226</v>
      </c>
      <c r="G11" s="190" t="s">
        <v>230</v>
      </c>
      <c r="H11" s="190" t="s">
        <v>228</v>
      </c>
      <c r="I11" s="191">
        <v>45413</v>
      </c>
      <c r="J11" s="191">
        <v>46873</v>
      </c>
      <c r="K11" s="114"/>
      <c r="L11" s="115"/>
      <c r="M11" s="115"/>
      <c r="N11" s="115"/>
      <c r="O11" s="115"/>
      <c r="P11" s="115"/>
      <c r="Q11" s="115"/>
      <c r="R11" s="115"/>
      <c r="S11" s="115"/>
      <c r="T11" s="115"/>
      <c r="U11" s="115"/>
      <c r="V11" s="115"/>
    </row>
    <row r="12" spans="1:22">
      <c r="A12" s="135">
        <v>4</v>
      </c>
      <c r="B12" s="135" t="str">
        <f>LOOKUP(A12,'Financial Progress'!$A$10:$A$70,'Financial Progress'!$B$10:$B$70)</f>
        <v>Programme Component 3</v>
      </c>
      <c r="C12" s="136">
        <f>LOOKUP(A12,'Financial Progress'!$A$10:$A$70,'Financial Progress'!$E$10:$E$70)</f>
        <v>0</v>
      </c>
      <c r="D12" s="190"/>
      <c r="E12" s="190"/>
      <c r="F12" s="190"/>
      <c r="G12" s="190"/>
      <c r="H12" s="190"/>
      <c r="I12" s="191"/>
      <c r="J12" s="191"/>
      <c r="K12" s="114"/>
      <c r="L12" s="115"/>
      <c r="M12" s="115"/>
      <c r="N12" s="115"/>
      <c r="O12" s="115"/>
      <c r="P12" s="115"/>
      <c r="Q12" s="115"/>
      <c r="R12" s="115"/>
      <c r="S12" s="115"/>
      <c r="T12" s="115"/>
      <c r="U12" s="115"/>
      <c r="V12" s="115"/>
    </row>
    <row r="13" spans="1:22">
      <c r="A13" s="135">
        <v>5</v>
      </c>
      <c r="B13" s="135" t="str">
        <f>LOOKUP(A13,'Financial Progress'!$A$10:$A$70,'Financial Progress'!$B$10:$B$70)</f>
        <v>Programme Component 4</v>
      </c>
      <c r="C13" s="136">
        <f>LOOKUP(A13,'Financial Progress'!$A$10:$A$70,'Financial Progress'!$E$10:$E$70)</f>
        <v>0</v>
      </c>
      <c r="D13" s="190"/>
      <c r="E13" s="190"/>
      <c r="F13" s="190"/>
      <c r="G13" s="190"/>
      <c r="H13" s="190"/>
      <c r="I13" s="191"/>
      <c r="J13" s="191"/>
      <c r="K13" s="114"/>
      <c r="L13" s="115"/>
      <c r="M13" s="115"/>
      <c r="N13" s="115"/>
      <c r="O13" s="115"/>
      <c r="P13" s="115"/>
      <c r="Q13" s="115"/>
      <c r="R13" s="115"/>
      <c r="S13" s="115"/>
      <c r="T13" s="115"/>
      <c r="U13" s="115"/>
      <c r="V13" s="115"/>
    </row>
    <row r="14" spans="1:22">
      <c r="A14" s="135">
        <v>6</v>
      </c>
      <c r="B14" s="135" t="str">
        <f>LOOKUP(A14,'Financial Progress'!$A$10:$A$70,'Financial Progress'!$B$10:$B$70)</f>
        <v>Programme Component 5</v>
      </c>
      <c r="C14" s="136">
        <f>LOOKUP(A14,'Financial Progress'!$A$10:$A$70,'Financial Progress'!$E$10:$E$70)</f>
        <v>0</v>
      </c>
      <c r="D14" s="190"/>
      <c r="E14" s="190"/>
      <c r="F14" s="190"/>
      <c r="G14" s="190"/>
      <c r="H14" s="190"/>
      <c r="I14" s="191"/>
      <c r="J14" s="191"/>
      <c r="K14" s="114"/>
      <c r="L14" s="115"/>
      <c r="M14" s="115"/>
      <c r="N14" s="115"/>
      <c r="O14" s="115"/>
      <c r="P14" s="115"/>
      <c r="Q14" s="115"/>
      <c r="R14" s="115"/>
      <c r="S14" s="115"/>
      <c r="T14" s="115"/>
      <c r="U14" s="115"/>
      <c r="V14" s="115"/>
    </row>
    <row r="15" spans="1:22">
      <c r="A15" s="135">
        <v>7</v>
      </c>
      <c r="B15" s="135" t="str">
        <f>LOOKUP(A15,'Financial Progress'!$A$10:$A$70,'Financial Progress'!$B$10:$B$70)</f>
        <v>Programme Component 6</v>
      </c>
      <c r="C15" s="136">
        <f>LOOKUP(A15,'Financial Progress'!$A$10:$A$70,'Financial Progress'!$E$10:$E$70)</f>
        <v>0</v>
      </c>
      <c r="D15" s="190"/>
      <c r="E15" s="190"/>
      <c r="F15" s="190"/>
      <c r="G15" s="190"/>
      <c r="H15" s="190"/>
      <c r="I15" s="191"/>
      <c r="J15" s="191"/>
      <c r="K15" s="114"/>
      <c r="L15" s="115"/>
      <c r="M15" s="115"/>
      <c r="N15" s="115"/>
      <c r="O15" s="115"/>
      <c r="P15" s="115"/>
      <c r="Q15" s="115"/>
      <c r="R15" s="115"/>
      <c r="S15" s="115"/>
      <c r="T15" s="115"/>
      <c r="U15" s="115"/>
      <c r="V15" s="115"/>
    </row>
    <row r="16" spans="1:22">
      <c r="A16" s="135">
        <v>8</v>
      </c>
      <c r="B16" s="135" t="str">
        <f>LOOKUP(A16,'Financial Progress'!$A$10:$A$70,'Financial Progress'!$B$10:$B$70)</f>
        <v>Programme Component 7</v>
      </c>
      <c r="C16" s="136">
        <f>LOOKUP(A16,'Financial Progress'!$A$10:$A$70,'Financial Progress'!$E$10:$E$70)</f>
        <v>0</v>
      </c>
      <c r="D16" s="190"/>
      <c r="E16" s="190"/>
      <c r="F16" s="190"/>
      <c r="G16" s="190"/>
      <c r="H16" s="190"/>
      <c r="I16" s="191"/>
      <c r="J16" s="191"/>
      <c r="K16" s="114"/>
      <c r="L16" s="115"/>
      <c r="M16" s="115"/>
      <c r="N16" s="115"/>
      <c r="O16" s="115"/>
      <c r="P16" s="115"/>
      <c r="Q16" s="115"/>
      <c r="R16" s="115"/>
      <c r="S16" s="115"/>
      <c r="T16" s="115"/>
      <c r="U16" s="115"/>
      <c r="V16" s="115"/>
    </row>
    <row r="17" spans="1:22">
      <c r="A17" s="135">
        <v>9</v>
      </c>
      <c r="B17" s="135" t="str">
        <f>LOOKUP(A17,'Financial Progress'!$A$10:$A$70,'Financial Progress'!$B$10:$B$70)</f>
        <v>Programme Component 8</v>
      </c>
      <c r="C17" s="136">
        <f>LOOKUP(A17,'Financial Progress'!$A$10:$A$70,'Financial Progress'!$E$10:$E$70)</f>
        <v>0</v>
      </c>
      <c r="D17" s="190"/>
      <c r="E17" s="190"/>
      <c r="F17" s="190"/>
      <c r="G17" s="190"/>
      <c r="H17" s="190"/>
      <c r="I17" s="191"/>
      <c r="J17" s="191"/>
      <c r="K17" s="114"/>
      <c r="L17" s="115"/>
      <c r="M17" s="115"/>
      <c r="N17" s="115"/>
      <c r="O17" s="115"/>
      <c r="P17" s="115"/>
      <c r="Q17" s="115"/>
      <c r="R17" s="115"/>
      <c r="S17" s="115"/>
      <c r="T17" s="115"/>
      <c r="U17" s="115"/>
      <c r="V17" s="115"/>
    </row>
    <row r="18" spans="1:22">
      <c r="A18" s="135">
        <v>10</v>
      </c>
      <c r="B18" s="135" t="str">
        <f>LOOKUP(A18,'Financial Progress'!$A$10:$A$70,'Financial Progress'!$B$10:$B$70)</f>
        <v>Programme Component 9</v>
      </c>
      <c r="C18" s="136">
        <f>LOOKUP(A18,'Financial Progress'!$A$10:$A$70,'Financial Progress'!$E$10:$E$70)</f>
        <v>0</v>
      </c>
      <c r="D18" s="190"/>
      <c r="E18" s="190"/>
      <c r="F18" s="190"/>
      <c r="G18" s="190"/>
      <c r="H18" s="190"/>
      <c r="I18" s="191"/>
      <c r="J18" s="191"/>
      <c r="K18" s="114"/>
      <c r="L18" s="115"/>
      <c r="M18" s="115"/>
      <c r="N18" s="115"/>
      <c r="O18" s="115"/>
      <c r="P18" s="115"/>
      <c r="Q18" s="115"/>
      <c r="R18" s="115"/>
      <c r="S18" s="115"/>
      <c r="T18" s="115"/>
      <c r="U18" s="115"/>
      <c r="V18" s="115"/>
    </row>
    <row r="19" spans="1:22">
      <c r="A19" s="31"/>
      <c r="B19" s="107" t="s">
        <v>231</v>
      </c>
      <c r="C19" s="31"/>
      <c r="D19" s="31"/>
      <c r="E19" s="31"/>
      <c r="F19" s="31"/>
      <c r="G19" s="31"/>
      <c r="H19" s="31"/>
      <c r="I19" s="42"/>
      <c r="J19" s="42"/>
      <c r="K19" s="114"/>
      <c r="L19" s="115"/>
      <c r="M19" s="115"/>
      <c r="N19" s="115"/>
      <c r="O19" s="115"/>
      <c r="P19" s="115"/>
      <c r="Q19" s="115"/>
      <c r="R19" s="115"/>
      <c r="S19" s="115"/>
      <c r="T19" s="115"/>
      <c r="U19" s="115"/>
      <c r="V19" s="115"/>
    </row>
    <row r="26" spans="1:22">
      <c r="D26" s="37"/>
      <c r="E26" s="37"/>
      <c r="F26" s="37"/>
      <c r="G26" s="37"/>
      <c r="H26" s="37"/>
    </row>
    <row r="27" spans="1:22">
      <c r="D27" s="41"/>
      <c r="E27" s="41"/>
      <c r="F27" s="37"/>
      <c r="G27" s="37"/>
      <c r="H27" s="37"/>
    </row>
    <row r="28" spans="1:22">
      <c r="D28" s="41"/>
      <c r="E28" s="41"/>
      <c r="F28" s="37"/>
      <c r="G28" s="37"/>
      <c r="H28" s="37"/>
    </row>
    <row r="29" spans="1:22">
      <c r="D29" s="41"/>
      <c r="E29" s="41"/>
      <c r="F29" s="37"/>
      <c r="G29" s="37"/>
      <c r="H29" s="37"/>
    </row>
    <row r="30" spans="1:22">
      <c r="D30" s="41"/>
      <c r="E30" s="41"/>
      <c r="F30" s="37"/>
      <c r="G30" s="37"/>
      <c r="H30" s="37"/>
    </row>
    <row r="31" spans="1:22">
      <c r="D31" s="41"/>
      <c r="E31" s="41"/>
      <c r="F31" s="37"/>
      <c r="G31" s="37"/>
      <c r="H31" s="37"/>
    </row>
    <row r="32" spans="1:22">
      <c r="D32" s="29"/>
      <c r="E32" s="41"/>
      <c r="F32" s="37"/>
      <c r="G32" s="37"/>
      <c r="H32" s="37"/>
    </row>
    <row r="33" spans="4:5">
      <c r="D33" s="29"/>
      <c r="E33" s="41"/>
    </row>
    <row r="34" spans="4:5">
      <c r="D34" s="29"/>
      <c r="E34" s="41"/>
    </row>
    <row r="35" spans="4:5">
      <c r="D35" s="29"/>
      <c r="E35" s="41"/>
    </row>
    <row r="36" spans="4:5">
      <c r="D36" s="29"/>
      <c r="E36" s="41"/>
    </row>
    <row r="37" spans="4:5">
      <c r="D37" s="29"/>
      <c r="E37" s="41"/>
    </row>
    <row r="38" spans="4:5">
      <c r="D38" s="29"/>
      <c r="E38" s="41"/>
    </row>
    <row r="39" spans="4:5">
      <c r="D39" s="29"/>
      <c r="E39" s="41"/>
    </row>
    <row r="40" spans="4:5">
      <c r="D40" s="29"/>
      <c r="E40" s="41"/>
    </row>
  </sheetData>
  <mergeCells count="14">
    <mergeCell ref="A1:J1"/>
    <mergeCell ref="A2:J2"/>
    <mergeCell ref="A3:J3"/>
    <mergeCell ref="I7:J7"/>
    <mergeCell ref="A6:J6"/>
    <mergeCell ref="S7:S8"/>
    <mergeCell ref="T7:T8"/>
    <mergeCell ref="U7:U8"/>
    <mergeCell ref="V7:V8"/>
    <mergeCell ref="N7:N8"/>
    <mergeCell ref="O7:O8"/>
    <mergeCell ref="P7:P8"/>
    <mergeCell ref="Q7:Q8"/>
    <mergeCell ref="R7:R8"/>
  </mergeCells>
  <dataValidations count="5">
    <dataValidation type="list" allowBlank="1" showInputMessage="1" showErrorMessage="1" sqref="F9:F19" xr:uid="{00000000-0002-0000-0400-000000000000}">
      <formula1>"Target focus regions,cross border,national coverage,other regions"</formula1>
    </dataValidation>
    <dataValidation type="list" allowBlank="1" showInputMessage="1" showErrorMessage="1" sqref="H9:H19" xr:uid="{00000000-0002-0000-0400-000001000000}">
      <formula1>"National administration,Regional administration (incl. Associations),Local administration (incl. associations and cities),NGO/non-profit,Private sector,University / academical or school,International organisation,Other"</formula1>
    </dataValidation>
    <dataValidation type="list" allowBlank="1" showInputMessage="1" showErrorMessage="1" sqref="D9:D19" xr:uid="{00000000-0002-0000-0400-000002000000}">
      <formula1>"Economic Growth,Migration / Public Safety,Environment and climate,Social Systems,Civic Engagement"</formula1>
    </dataValidation>
    <dataValidation type="list" allowBlank="1" showInputMessage="1" showErrorMessage="1" sqref="E9:E19" xr:uid="{00000000-0002-0000-0400-000003000000}">
      <formula1>"VET,Research,Financing SMEs,Migration &amp; Integration,Public safety,Energy Efficiency,Public Transport,Water,Waste,Biodiversity,Health and Social,Minorities,Civic Engagement"</formula1>
    </dataValidation>
    <dataValidation type="list" allowBlank="1" showInputMessage="1" showErrorMessage="1" sqref="N9:V19" xr:uid="{00000000-0002-0000-0400-000004000000}">
      <formula1>"Principal,Significant,Not targeted"</formula1>
    </dataValidation>
  </dataValidations>
  <pageMargins left="0.7" right="0.7" top="0.78740157499999996" bottom="0.78740157499999996" header="0.3" footer="0.3"/>
  <pageSetup paperSize="9"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51"/>
  <sheetViews>
    <sheetView topLeftCell="E7" zoomScale="80" zoomScaleNormal="80" zoomScalePageLayoutView="70" workbookViewId="0">
      <selection activeCell="S12" sqref="S12"/>
    </sheetView>
  </sheetViews>
  <sheetFormatPr defaultColWidth="10.7109375" defaultRowHeight="16.5"/>
  <cols>
    <col min="1" max="1" width="30.28515625" style="28" customWidth="1"/>
    <col min="2" max="2" width="31" style="28" customWidth="1"/>
    <col min="3" max="3" width="16.5703125" style="28" customWidth="1"/>
    <col min="4" max="4" width="10.7109375" style="28"/>
    <col min="5" max="5" width="12.85546875" style="28" customWidth="1"/>
    <col min="6" max="6" width="13.5703125" style="28" customWidth="1"/>
    <col min="7" max="15" width="10.7109375" style="28"/>
    <col min="16" max="16" width="19.5703125" style="28" customWidth="1"/>
    <col min="17" max="17" width="11.5703125" style="28" customWidth="1"/>
    <col min="18" max="18" width="10.7109375" style="28"/>
    <col min="19" max="19" width="40.28515625" style="28" customWidth="1"/>
    <col min="20" max="71" width="10.7109375" style="28"/>
    <col min="72" max="72" width="10.7109375" style="43"/>
    <col min="73" max="16384" width="10.7109375" style="28"/>
  </cols>
  <sheetData>
    <row r="1" spans="1:412">
      <c r="A1" s="391" t="str">
        <f>'Reimbursement Request'!A1:I1</f>
        <v>Swiss-Estonian Cooperation Programme</v>
      </c>
      <c r="B1" s="391"/>
      <c r="C1" s="391"/>
      <c r="D1" s="391"/>
      <c r="E1" s="391"/>
      <c r="F1" s="391"/>
      <c r="G1" s="391"/>
      <c r="H1" s="391"/>
      <c r="I1" s="391"/>
      <c r="J1" s="391"/>
      <c r="K1" s="392"/>
      <c r="L1" s="424"/>
      <c r="M1" s="424"/>
      <c r="N1" s="424"/>
      <c r="O1" s="424"/>
      <c r="P1" s="424"/>
      <c r="Q1" s="424"/>
      <c r="R1" s="424"/>
      <c r="S1" s="424"/>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c r="IW1" s="43"/>
      <c r="IX1" s="43"/>
      <c r="IY1" s="43"/>
      <c r="IZ1" s="43"/>
      <c r="JA1" s="43"/>
      <c r="JB1" s="43"/>
      <c r="JC1" s="43"/>
      <c r="JD1" s="43"/>
      <c r="JE1" s="43"/>
      <c r="JF1" s="43"/>
      <c r="JG1" s="43"/>
      <c r="JH1" s="43"/>
      <c r="JI1" s="43"/>
      <c r="JJ1" s="43"/>
      <c r="JK1" s="43"/>
      <c r="JL1" s="43"/>
      <c r="JM1" s="43"/>
      <c r="JN1" s="43"/>
      <c r="JO1" s="43"/>
      <c r="JP1" s="43"/>
      <c r="JQ1" s="43"/>
      <c r="JR1" s="43"/>
      <c r="JS1" s="43"/>
      <c r="JT1" s="43"/>
      <c r="JU1" s="43"/>
      <c r="JV1" s="43"/>
      <c r="JW1" s="43"/>
      <c r="JX1" s="43"/>
      <c r="JY1" s="43"/>
      <c r="JZ1" s="43"/>
      <c r="KA1" s="43"/>
      <c r="KB1" s="43"/>
      <c r="KC1" s="43"/>
      <c r="KD1" s="43"/>
      <c r="KE1" s="43"/>
      <c r="KF1" s="43"/>
      <c r="KG1" s="43"/>
      <c r="KH1" s="43"/>
      <c r="KI1" s="43"/>
      <c r="KJ1" s="43"/>
      <c r="KK1" s="43"/>
      <c r="KL1" s="43"/>
      <c r="KM1" s="43"/>
      <c r="KN1" s="43"/>
      <c r="KO1" s="43"/>
      <c r="KP1" s="43"/>
      <c r="KQ1" s="43"/>
      <c r="KR1" s="43"/>
      <c r="KS1" s="43"/>
      <c r="KT1" s="43"/>
      <c r="KU1" s="43"/>
      <c r="KV1" s="43"/>
      <c r="KW1" s="43"/>
      <c r="KX1" s="43"/>
      <c r="KY1" s="43"/>
      <c r="KZ1" s="43"/>
      <c r="LA1" s="43"/>
      <c r="LB1" s="43"/>
      <c r="LC1" s="43"/>
      <c r="LD1" s="43"/>
      <c r="LE1" s="43"/>
      <c r="LF1" s="43"/>
      <c r="LG1" s="43"/>
      <c r="LH1" s="43"/>
      <c r="LI1" s="43"/>
      <c r="LJ1" s="43"/>
      <c r="LK1" s="43"/>
      <c r="LL1" s="43"/>
      <c r="LM1" s="43"/>
      <c r="LN1" s="43"/>
      <c r="LO1" s="43"/>
      <c r="LP1" s="43"/>
      <c r="LQ1" s="43"/>
      <c r="LR1" s="43"/>
      <c r="LS1" s="43"/>
      <c r="LT1" s="43"/>
      <c r="LU1" s="43"/>
      <c r="LV1" s="43"/>
      <c r="LW1" s="43"/>
      <c r="LX1" s="43"/>
      <c r="LY1" s="43"/>
      <c r="LZ1" s="43"/>
      <c r="MA1" s="43"/>
      <c r="MB1" s="43"/>
      <c r="MC1" s="43"/>
      <c r="MD1" s="43"/>
      <c r="ME1" s="43"/>
      <c r="MF1" s="43"/>
      <c r="MG1" s="43"/>
      <c r="MH1" s="43"/>
      <c r="MI1" s="43"/>
      <c r="MJ1" s="43"/>
      <c r="MK1" s="43"/>
      <c r="ML1" s="43"/>
      <c r="MM1" s="43"/>
      <c r="MN1" s="43"/>
      <c r="MO1" s="43"/>
      <c r="MP1" s="43"/>
      <c r="MQ1" s="43"/>
      <c r="MR1" s="43"/>
      <c r="MS1" s="43"/>
      <c r="MT1" s="43"/>
      <c r="MU1" s="43"/>
      <c r="MV1" s="43"/>
      <c r="MW1" s="43"/>
      <c r="MX1" s="43"/>
      <c r="MY1" s="43"/>
      <c r="MZ1" s="43"/>
      <c r="NA1" s="43"/>
      <c r="NB1" s="43"/>
      <c r="NC1" s="43"/>
      <c r="ND1" s="43"/>
      <c r="NE1" s="43"/>
      <c r="NF1" s="43"/>
      <c r="NG1" s="43"/>
      <c r="NH1" s="43"/>
      <c r="NI1" s="43"/>
      <c r="NJ1" s="43"/>
      <c r="NK1" s="43"/>
      <c r="NL1" s="43"/>
      <c r="NM1" s="43"/>
      <c r="NN1" s="43"/>
      <c r="NO1" s="43"/>
      <c r="NP1" s="43"/>
      <c r="NQ1" s="43"/>
      <c r="NR1" s="43"/>
      <c r="NS1" s="43"/>
      <c r="NT1" s="43"/>
      <c r="NU1" s="43"/>
      <c r="NV1" s="43"/>
      <c r="NW1" s="43"/>
      <c r="NX1" s="43"/>
      <c r="NY1" s="43"/>
      <c r="NZ1" s="43"/>
      <c r="OA1" s="43"/>
      <c r="OB1" s="43"/>
      <c r="OC1" s="43"/>
      <c r="OD1" s="43"/>
      <c r="OE1" s="43"/>
      <c r="OF1" s="43"/>
      <c r="OG1" s="43"/>
      <c r="OH1" s="43"/>
      <c r="OI1" s="43"/>
      <c r="OJ1" s="43"/>
      <c r="OK1" s="43"/>
      <c r="OL1" s="43"/>
      <c r="OM1" s="43"/>
      <c r="ON1" s="43"/>
      <c r="OO1" s="43"/>
      <c r="OP1" s="43"/>
      <c r="OQ1" s="43"/>
      <c r="OR1" s="43"/>
      <c r="OS1" s="43"/>
      <c r="OT1" s="43"/>
      <c r="OU1" s="43"/>
      <c r="OV1" s="43"/>
    </row>
    <row r="2" spans="1:412">
      <c r="A2" s="419" t="str">
        <f>CONCATENATE('Reimbursement Request'!A3:I3," / ",'Reimbursement Request'!A2:I2)</f>
        <v>Bio-Diversity Programme / Reimbursement Request No. 1</v>
      </c>
      <c r="B2" s="419"/>
      <c r="C2" s="419"/>
      <c r="D2" s="419"/>
      <c r="E2" s="419"/>
      <c r="F2" s="419"/>
      <c r="G2" s="419"/>
      <c r="H2" s="419"/>
      <c r="I2" s="419"/>
      <c r="J2" s="419"/>
      <c r="K2" s="419"/>
      <c r="L2" s="424"/>
      <c r="M2" s="424"/>
      <c r="N2" s="424"/>
      <c r="O2" s="424"/>
      <c r="P2" s="424"/>
      <c r="Q2" s="424"/>
      <c r="R2" s="424"/>
      <c r="S2" s="424"/>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c r="IW2" s="43"/>
      <c r="IX2" s="43"/>
      <c r="IY2" s="43"/>
      <c r="IZ2" s="43"/>
      <c r="JA2" s="43"/>
      <c r="JB2" s="43"/>
      <c r="JC2" s="43"/>
      <c r="JD2" s="43"/>
      <c r="JE2" s="43"/>
      <c r="JF2" s="43"/>
      <c r="JG2" s="43"/>
      <c r="JH2" s="43"/>
      <c r="JI2" s="43"/>
      <c r="JJ2" s="43"/>
      <c r="JK2" s="43"/>
      <c r="JL2" s="43"/>
      <c r="JM2" s="43"/>
      <c r="JN2" s="43"/>
      <c r="JO2" s="43"/>
      <c r="JP2" s="43"/>
      <c r="JQ2" s="43"/>
      <c r="JR2" s="43"/>
      <c r="JS2" s="43"/>
      <c r="JT2" s="43"/>
      <c r="JU2" s="43"/>
      <c r="JV2" s="43"/>
      <c r="JW2" s="43"/>
      <c r="JX2" s="43"/>
      <c r="JY2" s="43"/>
      <c r="JZ2" s="43"/>
      <c r="KA2" s="43"/>
      <c r="KB2" s="43"/>
      <c r="KC2" s="43"/>
      <c r="KD2" s="43"/>
      <c r="KE2" s="43"/>
      <c r="KF2" s="43"/>
      <c r="KG2" s="43"/>
      <c r="KH2" s="43"/>
      <c r="KI2" s="43"/>
      <c r="KJ2" s="43"/>
      <c r="KK2" s="43"/>
      <c r="KL2" s="43"/>
      <c r="KM2" s="43"/>
      <c r="KN2" s="43"/>
      <c r="KO2" s="43"/>
      <c r="KP2" s="43"/>
      <c r="KQ2" s="43"/>
      <c r="KR2" s="43"/>
      <c r="KS2" s="43"/>
      <c r="KT2" s="43"/>
      <c r="KU2" s="43"/>
      <c r="KV2" s="43"/>
      <c r="KW2" s="43"/>
      <c r="KX2" s="43"/>
      <c r="KY2" s="43"/>
      <c r="KZ2" s="43"/>
      <c r="LA2" s="43"/>
      <c r="LB2" s="43"/>
      <c r="LC2" s="43"/>
      <c r="LD2" s="43"/>
      <c r="LE2" s="43"/>
      <c r="LF2" s="43"/>
      <c r="LG2" s="43"/>
      <c r="LH2" s="43"/>
      <c r="LI2" s="43"/>
      <c r="LJ2" s="43"/>
      <c r="LK2" s="43"/>
      <c r="LL2" s="43"/>
      <c r="LM2" s="43"/>
      <c r="LN2" s="43"/>
      <c r="LO2" s="43"/>
      <c r="LP2" s="43"/>
      <c r="LQ2" s="43"/>
      <c r="LR2" s="43"/>
      <c r="LS2" s="43"/>
      <c r="LT2" s="43"/>
      <c r="LU2" s="43"/>
      <c r="LV2" s="43"/>
      <c r="LW2" s="43"/>
      <c r="LX2" s="43"/>
      <c r="LY2" s="43"/>
      <c r="LZ2" s="43"/>
      <c r="MA2" s="43"/>
      <c r="MB2" s="43"/>
      <c r="MC2" s="43"/>
      <c r="MD2" s="43"/>
      <c r="ME2" s="43"/>
      <c r="MF2" s="43"/>
      <c r="MG2" s="43"/>
      <c r="MH2" s="43"/>
      <c r="MI2" s="43"/>
      <c r="MJ2" s="43"/>
      <c r="MK2" s="43"/>
      <c r="ML2" s="43"/>
      <c r="MM2" s="43"/>
      <c r="MN2" s="43"/>
      <c r="MO2" s="43"/>
      <c r="MP2" s="43"/>
      <c r="MQ2" s="43"/>
      <c r="MR2" s="43"/>
      <c r="MS2" s="43"/>
      <c r="MT2" s="43"/>
      <c r="MU2" s="43"/>
      <c r="MV2" s="43"/>
      <c r="MW2" s="43"/>
      <c r="MX2" s="43"/>
      <c r="MY2" s="43"/>
      <c r="MZ2" s="43"/>
      <c r="NA2" s="43"/>
      <c r="NB2" s="43"/>
      <c r="NC2" s="43"/>
      <c r="ND2" s="43"/>
      <c r="NE2" s="43"/>
      <c r="NF2" s="43"/>
      <c r="NG2" s="43"/>
      <c r="NH2" s="43"/>
      <c r="NI2" s="43"/>
      <c r="NJ2" s="43"/>
      <c r="NK2" s="43"/>
      <c r="NL2" s="43"/>
      <c r="NM2" s="43"/>
      <c r="NN2" s="43"/>
      <c r="NO2" s="43"/>
      <c r="NP2" s="43"/>
      <c r="NQ2" s="43"/>
      <c r="NR2" s="43"/>
      <c r="NS2" s="43"/>
      <c r="NT2" s="43"/>
      <c r="NU2" s="43"/>
      <c r="NV2" s="43"/>
      <c r="NW2" s="43"/>
      <c r="NX2" s="43"/>
      <c r="NY2" s="43"/>
      <c r="NZ2" s="43"/>
      <c r="OA2" s="43"/>
      <c r="OB2" s="43"/>
      <c r="OC2" s="43"/>
      <c r="OD2" s="43"/>
      <c r="OE2" s="43"/>
      <c r="OF2" s="43"/>
      <c r="OG2" s="43"/>
      <c r="OH2" s="43"/>
      <c r="OI2" s="43"/>
      <c r="OJ2" s="43"/>
      <c r="OK2" s="43"/>
      <c r="OL2" s="43"/>
      <c r="OM2" s="43"/>
      <c r="ON2" s="43"/>
      <c r="OO2" s="43"/>
      <c r="OP2" s="43"/>
      <c r="OQ2" s="43"/>
      <c r="OR2" s="43"/>
      <c r="OS2" s="43"/>
      <c r="OT2" s="43"/>
      <c r="OU2" s="43"/>
      <c r="OV2" s="43"/>
    </row>
    <row r="3" spans="1:412" ht="20.25">
      <c r="A3" s="394" t="s">
        <v>232</v>
      </c>
      <c r="B3" s="394"/>
      <c r="C3" s="394"/>
      <c r="D3" s="394"/>
      <c r="E3" s="394"/>
      <c r="F3" s="394"/>
      <c r="G3" s="394"/>
      <c r="H3" s="394"/>
      <c r="I3" s="394"/>
      <c r="J3" s="394"/>
      <c r="K3" s="290"/>
      <c r="L3" s="424"/>
      <c r="M3" s="424"/>
      <c r="N3" s="424"/>
      <c r="O3" s="424"/>
      <c r="P3" s="424"/>
      <c r="Q3" s="424"/>
      <c r="R3" s="424"/>
      <c r="S3" s="424"/>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c r="IW3" s="43"/>
      <c r="IX3" s="43"/>
      <c r="IY3" s="43"/>
      <c r="IZ3" s="43"/>
      <c r="JA3" s="43"/>
      <c r="JB3" s="43"/>
      <c r="JC3" s="43"/>
      <c r="JD3" s="43"/>
      <c r="JE3" s="43"/>
      <c r="JF3" s="43"/>
      <c r="JG3" s="43"/>
      <c r="JH3" s="43"/>
      <c r="JI3" s="43"/>
      <c r="JJ3" s="43"/>
      <c r="JK3" s="43"/>
      <c r="JL3" s="43"/>
      <c r="JM3" s="43"/>
      <c r="JN3" s="43"/>
      <c r="JO3" s="43"/>
      <c r="JP3" s="43"/>
      <c r="JQ3" s="43"/>
      <c r="JR3" s="43"/>
      <c r="JS3" s="43"/>
      <c r="JT3" s="43"/>
      <c r="JU3" s="43"/>
      <c r="JV3" s="43"/>
      <c r="JW3" s="43"/>
      <c r="JX3" s="43"/>
      <c r="JY3" s="43"/>
      <c r="JZ3" s="43"/>
      <c r="KA3" s="43"/>
      <c r="KB3" s="43"/>
      <c r="KC3" s="43"/>
      <c r="KD3" s="43"/>
      <c r="KE3" s="43"/>
      <c r="KF3" s="43"/>
      <c r="KG3" s="43"/>
      <c r="KH3" s="43"/>
      <c r="KI3" s="43"/>
      <c r="KJ3" s="43"/>
      <c r="KK3" s="43"/>
      <c r="KL3" s="43"/>
      <c r="KM3" s="43"/>
      <c r="KN3" s="43"/>
      <c r="KO3" s="43"/>
      <c r="KP3" s="43"/>
      <c r="KQ3" s="43"/>
      <c r="KR3" s="43"/>
      <c r="KS3" s="43"/>
      <c r="KT3" s="43"/>
      <c r="KU3" s="43"/>
      <c r="KV3" s="43"/>
      <c r="KW3" s="43"/>
      <c r="KX3" s="43"/>
      <c r="KY3" s="43"/>
      <c r="KZ3" s="43"/>
      <c r="LA3" s="43"/>
      <c r="LB3" s="43"/>
      <c r="LC3" s="43"/>
      <c r="LD3" s="43"/>
      <c r="LE3" s="43"/>
      <c r="LF3" s="43"/>
      <c r="LG3" s="43"/>
      <c r="LH3" s="43"/>
      <c r="LI3" s="43"/>
      <c r="LJ3" s="43"/>
      <c r="LK3" s="43"/>
      <c r="LL3" s="43"/>
      <c r="LM3" s="43"/>
      <c r="LN3" s="43"/>
      <c r="LO3" s="43"/>
      <c r="LP3" s="43"/>
      <c r="LQ3" s="43"/>
      <c r="LR3" s="43"/>
      <c r="LS3" s="43"/>
      <c r="LT3" s="43"/>
      <c r="LU3" s="43"/>
      <c r="LV3" s="43"/>
      <c r="LW3" s="43"/>
      <c r="LX3" s="43"/>
      <c r="LY3" s="43"/>
      <c r="LZ3" s="43"/>
      <c r="MA3" s="43"/>
      <c r="MB3" s="43"/>
      <c r="MC3" s="43"/>
      <c r="MD3" s="43"/>
      <c r="ME3" s="43"/>
      <c r="MF3" s="43"/>
      <c r="MG3" s="43"/>
      <c r="MH3" s="43"/>
      <c r="MI3" s="43"/>
      <c r="MJ3" s="43"/>
      <c r="MK3" s="43"/>
      <c r="ML3" s="43"/>
      <c r="MM3" s="43"/>
      <c r="MN3" s="43"/>
      <c r="MO3" s="43"/>
      <c r="MP3" s="43"/>
      <c r="MQ3" s="43"/>
      <c r="MR3" s="43"/>
      <c r="MS3" s="43"/>
      <c r="MT3" s="43"/>
      <c r="MU3" s="43"/>
      <c r="MV3" s="43"/>
      <c r="MW3" s="43"/>
      <c r="MX3" s="43"/>
      <c r="MY3" s="43"/>
      <c r="MZ3" s="43"/>
      <c r="NA3" s="43"/>
      <c r="NB3" s="43"/>
      <c r="NC3" s="43"/>
      <c r="ND3" s="43"/>
      <c r="NE3" s="43"/>
      <c r="NF3" s="43"/>
      <c r="NG3" s="43"/>
      <c r="NH3" s="43"/>
      <c r="NI3" s="43"/>
      <c r="NJ3" s="43"/>
      <c r="NK3" s="43"/>
      <c r="NL3" s="43"/>
      <c r="NM3" s="43"/>
      <c r="NN3" s="43"/>
      <c r="NO3" s="43"/>
      <c r="NP3" s="43"/>
      <c r="NQ3" s="43"/>
      <c r="NR3" s="43"/>
      <c r="NS3" s="43"/>
      <c r="NT3" s="43"/>
      <c r="NU3" s="43"/>
      <c r="NV3" s="43"/>
      <c r="NW3" s="43"/>
      <c r="NX3" s="43"/>
      <c r="NY3" s="43"/>
      <c r="NZ3" s="43"/>
      <c r="OA3" s="43"/>
      <c r="OB3" s="43"/>
      <c r="OC3" s="43"/>
      <c r="OD3" s="43"/>
      <c r="OE3" s="43"/>
      <c r="OF3" s="43"/>
      <c r="OG3" s="43"/>
      <c r="OH3" s="43"/>
      <c r="OI3" s="43"/>
      <c r="OJ3" s="43"/>
      <c r="OK3" s="43"/>
      <c r="OL3" s="43"/>
      <c r="OM3" s="43"/>
      <c r="ON3" s="43"/>
      <c r="OO3" s="43"/>
      <c r="OP3" s="43"/>
      <c r="OQ3" s="43"/>
      <c r="OR3" s="43"/>
      <c r="OS3" s="43"/>
      <c r="OT3" s="43"/>
      <c r="OU3" s="43"/>
      <c r="OV3" s="43"/>
    </row>
    <row r="4" spans="1:412" ht="15.75" customHeight="1">
      <c r="A4" s="45"/>
      <c r="B4" s="45"/>
      <c r="C4" s="45"/>
      <c r="D4" s="45"/>
      <c r="E4" s="45"/>
      <c r="F4" s="45"/>
      <c r="G4" s="45"/>
      <c r="H4" s="45"/>
      <c r="I4" s="45"/>
      <c r="J4" s="425"/>
      <c r="K4" s="424"/>
      <c r="L4" s="424"/>
      <c r="M4" s="49"/>
      <c r="N4" s="49"/>
      <c r="O4" s="49"/>
      <c r="P4" s="49"/>
      <c r="Q4" s="425"/>
      <c r="R4" s="424"/>
      <c r="S4" s="424"/>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c r="IW4" s="43"/>
      <c r="IX4" s="43"/>
      <c r="IY4" s="43"/>
      <c r="IZ4" s="43"/>
      <c r="JA4" s="43"/>
      <c r="JB4" s="43"/>
      <c r="JC4" s="43"/>
      <c r="JD4" s="43"/>
      <c r="JE4" s="43"/>
      <c r="JF4" s="43"/>
      <c r="JG4" s="43"/>
      <c r="JH4" s="43"/>
      <c r="JI4" s="43"/>
      <c r="JJ4" s="43"/>
      <c r="JK4" s="43"/>
      <c r="JL4" s="43"/>
      <c r="JM4" s="43"/>
      <c r="JN4" s="43"/>
      <c r="JO4" s="43"/>
      <c r="JP4" s="43"/>
      <c r="JQ4" s="43"/>
      <c r="JR4" s="43"/>
      <c r="JS4" s="43"/>
      <c r="JT4" s="43"/>
      <c r="JU4" s="43"/>
      <c r="JV4" s="43"/>
      <c r="JW4" s="43"/>
      <c r="JX4" s="43"/>
      <c r="JY4" s="43"/>
      <c r="JZ4" s="43"/>
      <c r="KA4" s="43"/>
      <c r="KB4" s="43"/>
      <c r="KC4" s="43"/>
      <c r="KD4" s="43"/>
      <c r="KE4" s="43"/>
      <c r="KF4" s="43"/>
      <c r="KG4" s="43"/>
      <c r="KH4" s="43"/>
      <c r="KI4" s="43"/>
      <c r="KJ4" s="43"/>
      <c r="KK4" s="43"/>
      <c r="KL4" s="43"/>
      <c r="KM4" s="43"/>
      <c r="KN4" s="43"/>
      <c r="KO4" s="43"/>
      <c r="KP4" s="43"/>
      <c r="KQ4" s="43"/>
      <c r="KR4" s="43"/>
      <c r="KS4" s="43"/>
      <c r="KT4" s="43"/>
      <c r="KU4" s="43"/>
      <c r="KV4" s="43"/>
      <c r="KW4" s="43"/>
      <c r="KX4" s="43"/>
      <c r="KY4" s="43"/>
      <c r="KZ4" s="43"/>
      <c r="LA4" s="43"/>
      <c r="LB4" s="43"/>
      <c r="LC4" s="43"/>
      <c r="LD4" s="43"/>
      <c r="LE4" s="43"/>
      <c r="LF4" s="43"/>
      <c r="LG4" s="43"/>
      <c r="LH4" s="43"/>
      <c r="LI4" s="43"/>
      <c r="LJ4" s="43"/>
      <c r="LK4" s="43"/>
      <c r="LL4" s="43"/>
      <c r="LM4" s="43"/>
      <c r="LN4" s="43"/>
      <c r="LO4" s="43"/>
      <c r="LP4" s="43"/>
      <c r="LQ4" s="43"/>
      <c r="LR4" s="43"/>
      <c r="LS4" s="43"/>
      <c r="LT4" s="43"/>
      <c r="LU4" s="43"/>
      <c r="LV4" s="43"/>
      <c r="LW4" s="43"/>
      <c r="LX4" s="43"/>
      <c r="LY4" s="43"/>
      <c r="LZ4" s="43"/>
      <c r="MA4" s="43"/>
      <c r="MB4" s="43"/>
      <c r="MC4" s="43"/>
      <c r="MD4" s="43"/>
      <c r="ME4" s="43"/>
      <c r="MF4" s="43"/>
      <c r="MG4" s="43"/>
      <c r="MH4" s="43"/>
      <c r="MI4" s="43"/>
      <c r="MJ4" s="43"/>
      <c r="MK4" s="43"/>
      <c r="ML4" s="43"/>
      <c r="MM4" s="43"/>
      <c r="MN4" s="43"/>
      <c r="MO4" s="43"/>
      <c r="MP4" s="43"/>
      <c r="MQ4" s="43"/>
      <c r="MR4" s="43"/>
      <c r="MS4" s="43"/>
      <c r="MT4" s="43"/>
      <c r="MU4" s="43"/>
      <c r="MV4" s="43"/>
      <c r="MW4" s="43"/>
      <c r="MX4" s="43"/>
      <c r="MY4" s="43"/>
      <c r="MZ4" s="43"/>
      <c r="NA4" s="43"/>
      <c r="NB4" s="43"/>
      <c r="NC4" s="43"/>
      <c r="ND4" s="43"/>
      <c r="NE4" s="43"/>
      <c r="NF4" s="43"/>
      <c r="NG4" s="43"/>
      <c r="NH4" s="43"/>
      <c r="NI4" s="43"/>
      <c r="NJ4" s="43"/>
      <c r="NK4" s="43"/>
      <c r="NL4" s="43"/>
      <c r="NM4" s="43"/>
      <c r="NN4" s="43"/>
      <c r="NO4" s="43"/>
      <c r="NP4" s="43"/>
      <c r="NQ4" s="43"/>
      <c r="NR4" s="43"/>
      <c r="NS4" s="43"/>
      <c r="NT4" s="43"/>
      <c r="NU4" s="43"/>
      <c r="NV4" s="43"/>
      <c r="NW4" s="43"/>
      <c r="NX4" s="43"/>
      <c r="NY4" s="43"/>
      <c r="NZ4" s="43"/>
      <c r="OA4" s="43"/>
      <c r="OB4" s="43"/>
      <c r="OC4" s="43"/>
      <c r="OD4" s="43"/>
      <c r="OE4" s="43"/>
      <c r="OF4" s="43"/>
      <c r="OG4" s="43"/>
      <c r="OH4" s="43"/>
      <c r="OI4" s="43"/>
      <c r="OJ4" s="43"/>
      <c r="OK4" s="43"/>
      <c r="OL4" s="43"/>
      <c r="OM4" s="43"/>
      <c r="ON4" s="43"/>
      <c r="OO4" s="43"/>
      <c r="OP4" s="43"/>
      <c r="OQ4" s="43"/>
      <c r="OR4" s="43"/>
      <c r="OS4" s="43"/>
      <c r="OT4" s="43"/>
      <c r="OU4" s="43"/>
      <c r="OV4" s="43"/>
    </row>
    <row r="5" spans="1:412" ht="15.75" customHeight="1">
      <c r="A5" s="45"/>
      <c r="B5" s="45"/>
      <c r="C5" s="45"/>
      <c r="D5" s="45"/>
      <c r="E5" s="45"/>
      <c r="F5" s="45"/>
      <c r="G5" s="45"/>
      <c r="H5" s="45"/>
      <c r="I5" s="45"/>
      <c r="J5" s="169"/>
      <c r="K5" s="168"/>
      <c r="L5" s="168"/>
      <c r="M5" s="49"/>
      <c r="N5" s="49"/>
      <c r="O5" s="49"/>
      <c r="P5" s="49"/>
      <c r="Q5" s="169"/>
      <c r="R5" s="168"/>
      <c r="S5" s="168"/>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c r="KI5" s="43"/>
      <c r="KJ5" s="43"/>
      <c r="KK5" s="43"/>
      <c r="KL5" s="43"/>
      <c r="KM5" s="43"/>
      <c r="KN5" s="43"/>
      <c r="KO5" s="43"/>
      <c r="KP5" s="43"/>
      <c r="KQ5" s="43"/>
      <c r="KR5" s="43"/>
      <c r="KS5" s="43"/>
      <c r="KT5" s="43"/>
      <c r="KU5" s="43"/>
      <c r="KV5" s="43"/>
      <c r="KW5" s="43"/>
      <c r="KX5" s="43"/>
      <c r="KY5" s="43"/>
      <c r="KZ5" s="43"/>
      <c r="LA5" s="43"/>
      <c r="LB5" s="43"/>
      <c r="LC5" s="43"/>
      <c r="LD5" s="43"/>
      <c r="LE5" s="43"/>
      <c r="LF5" s="43"/>
      <c r="LG5" s="43"/>
      <c r="LH5" s="43"/>
      <c r="LI5" s="43"/>
      <c r="LJ5" s="43"/>
      <c r="LK5" s="43"/>
      <c r="LL5" s="43"/>
      <c r="LM5" s="43"/>
      <c r="LN5" s="43"/>
      <c r="LO5" s="43"/>
      <c r="LP5" s="43"/>
      <c r="LQ5" s="43"/>
      <c r="LR5" s="43"/>
      <c r="LS5" s="43"/>
      <c r="LT5" s="43"/>
      <c r="LU5" s="43"/>
      <c r="LV5" s="43"/>
      <c r="LW5" s="43"/>
      <c r="LX5" s="43"/>
      <c r="LY5" s="43"/>
      <c r="LZ5" s="43"/>
      <c r="MA5" s="43"/>
      <c r="MB5" s="43"/>
      <c r="MC5" s="43"/>
      <c r="MD5" s="43"/>
      <c r="ME5" s="43"/>
      <c r="MF5" s="43"/>
      <c r="MG5" s="43"/>
      <c r="MH5" s="43"/>
      <c r="MI5" s="43"/>
      <c r="MJ5" s="43"/>
      <c r="MK5" s="43"/>
      <c r="ML5" s="43"/>
      <c r="MM5" s="43"/>
      <c r="MN5" s="43"/>
      <c r="MO5" s="43"/>
      <c r="MP5" s="43"/>
      <c r="MQ5" s="43"/>
      <c r="MR5" s="43"/>
      <c r="MS5" s="43"/>
      <c r="MT5" s="43"/>
      <c r="MU5" s="43"/>
      <c r="MV5" s="43"/>
      <c r="MW5" s="43"/>
      <c r="MX5" s="43"/>
      <c r="MY5" s="43"/>
      <c r="MZ5" s="43"/>
      <c r="NA5" s="43"/>
      <c r="NB5" s="43"/>
      <c r="NC5" s="43"/>
      <c r="ND5" s="43"/>
      <c r="NE5" s="43"/>
      <c r="NF5" s="43"/>
      <c r="NG5" s="43"/>
      <c r="NH5" s="43"/>
      <c r="NI5" s="43"/>
      <c r="NJ5" s="43"/>
      <c r="NK5" s="43"/>
      <c r="NL5" s="43"/>
      <c r="NM5" s="43"/>
      <c r="NN5" s="43"/>
      <c r="NO5" s="43"/>
      <c r="NP5" s="43"/>
      <c r="NQ5" s="43"/>
      <c r="NR5" s="43"/>
      <c r="NS5" s="43"/>
      <c r="NT5" s="43"/>
      <c r="NU5" s="43"/>
      <c r="NV5" s="43"/>
      <c r="NW5" s="43"/>
      <c r="NX5" s="43"/>
      <c r="NY5" s="43"/>
      <c r="NZ5" s="43"/>
      <c r="OA5" s="43"/>
      <c r="OB5" s="43"/>
      <c r="OC5" s="43"/>
      <c r="OD5" s="43"/>
      <c r="OE5" s="43"/>
      <c r="OF5" s="43"/>
      <c r="OG5" s="43"/>
      <c r="OH5" s="43"/>
      <c r="OI5" s="43"/>
      <c r="OJ5" s="43"/>
      <c r="OK5" s="43"/>
      <c r="OL5" s="43"/>
      <c r="OM5" s="43"/>
      <c r="ON5" s="43"/>
      <c r="OO5" s="43"/>
      <c r="OP5" s="43"/>
      <c r="OQ5" s="43"/>
      <c r="OR5" s="43"/>
      <c r="OS5" s="43"/>
      <c r="OT5" s="43"/>
      <c r="OU5" s="43"/>
      <c r="OV5" s="43"/>
    </row>
    <row r="6" spans="1:412">
      <c r="A6" s="422" t="s">
        <v>194</v>
      </c>
      <c r="B6" s="426"/>
      <c r="C6" s="426"/>
      <c r="D6" s="426"/>
      <c r="E6" s="426"/>
      <c r="F6" s="426"/>
      <c r="G6" s="426"/>
      <c r="H6" s="426"/>
      <c r="I6" s="426"/>
      <c r="J6" s="426"/>
      <c r="K6" s="426"/>
      <c r="L6" s="426"/>
      <c r="M6" s="426"/>
      <c r="N6" s="426"/>
      <c r="O6" s="426"/>
      <c r="P6" s="426"/>
      <c r="Q6" s="426"/>
      <c r="R6" s="426"/>
      <c r="S6" s="426"/>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c r="IW6" s="43"/>
      <c r="IX6" s="43"/>
      <c r="IY6" s="43"/>
      <c r="IZ6" s="43"/>
      <c r="JA6" s="43"/>
      <c r="JB6" s="43"/>
      <c r="JC6" s="43"/>
      <c r="JD6" s="43"/>
      <c r="JE6" s="43"/>
      <c r="JF6" s="43"/>
      <c r="JG6" s="43"/>
      <c r="JH6" s="43"/>
      <c r="JI6" s="43"/>
      <c r="JJ6" s="43"/>
      <c r="JK6" s="43"/>
      <c r="JL6" s="43"/>
      <c r="JM6" s="43"/>
      <c r="JN6" s="43"/>
      <c r="JO6" s="43"/>
      <c r="JP6" s="43"/>
      <c r="JQ6" s="43"/>
      <c r="JR6" s="43"/>
      <c r="JS6" s="43"/>
      <c r="JT6" s="43"/>
      <c r="JU6" s="43"/>
      <c r="JV6" s="43"/>
      <c r="JW6" s="43"/>
      <c r="JX6" s="43"/>
      <c r="JY6" s="43"/>
      <c r="JZ6" s="43"/>
      <c r="KA6" s="43"/>
      <c r="KB6" s="43"/>
      <c r="KC6" s="43"/>
      <c r="KD6" s="43"/>
      <c r="KE6" s="43"/>
      <c r="KF6" s="43"/>
      <c r="KG6" s="43"/>
      <c r="KH6" s="43"/>
      <c r="KI6" s="43"/>
      <c r="KJ6" s="43"/>
      <c r="KK6" s="43"/>
      <c r="KL6" s="43"/>
      <c r="KM6" s="43"/>
      <c r="KN6" s="43"/>
      <c r="KO6" s="43"/>
      <c r="KP6" s="43"/>
      <c r="KQ6" s="43"/>
      <c r="KR6" s="43"/>
      <c r="KS6" s="43"/>
      <c r="KT6" s="43"/>
      <c r="KU6" s="43"/>
      <c r="KV6" s="43"/>
      <c r="KW6" s="43"/>
      <c r="KX6" s="43"/>
      <c r="KY6" s="43"/>
      <c r="KZ6" s="43"/>
      <c r="LA6" s="43"/>
      <c r="LB6" s="43"/>
      <c r="LC6" s="43"/>
      <c r="LD6" s="43"/>
      <c r="LE6" s="43"/>
      <c r="LF6" s="43"/>
      <c r="LG6" s="43"/>
      <c r="LH6" s="43"/>
      <c r="LI6" s="43"/>
      <c r="LJ6" s="43"/>
      <c r="LK6" s="43"/>
      <c r="LL6" s="43"/>
      <c r="LM6" s="43"/>
      <c r="LN6" s="43"/>
      <c r="LO6" s="43"/>
      <c r="LP6" s="43"/>
      <c r="LQ6" s="43"/>
      <c r="LR6" s="43"/>
      <c r="LS6" s="43"/>
      <c r="LT6" s="43"/>
      <c r="LU6" s="43"/>
      <c r="LV6" s="43"/>
      <c r="LW6" s="43"/>
      <c r="LX6" s="43"/>
      <c r="LY6" s="43"/>
      <c r="LZ6" s="43"/>
      <c r="MA6" s="43"/>
      <c r="MB6" s="43"/>
      <c r="MC6" s="43"/>
      <c r="MD6" s="43"/>
      <c r="ME6" s="43"/>
      <c r="MF6" s="43"/>
      <c r="MG6" s="43"/>
      <c r="MH6" s="43"/>
      <c r="MI6" s="43"/>
      <c r="MJ6" s="43"/>
      <c r="MK6" s="43"/>
      <c r="ML6" s="43"/>
      <c r="MM6" s="43"/>
      <c r="MN6" s="43"/>
      <c r="MO6" s="43"/>
      <c r="MP6" s="43"/>
      <c r="MQ6" s="43"/>
      <c r="MR6" s="43"/>
      <c r="MS6" s="43"/>
      <c r="MT6" s="43"/>
      <c r="MU6" s="43"/>
      <c r="MV6" s="43"/>
      <c r="MW6" s="43"/>
      <c r="MX6" s="43"/>
      <c r="MY6" s="43"/>
      <c r="MZ6" s="43"/>
      <c r="NA6" s="43"/>
      <c r="NB6" s="43"/>
      <c r="NC6" s="43"/>
      <c r="ND6" s="43"/>
      <c r="NE6" s="43"/>
      <c r="NF6" s="43"/>
      <c r="NG6" s="43"/>
      <c r="NH6" s="43"/>
      <c r="NI6" s="43"/>
      <c r="NJ6" s="43"/>
      <c r="NK6" s="43"/>
      <c r="NL6" s="43"/>
      <c r="NM6" s="43"/>
      <c r="NN6" s="43"/>
      <c r="NO6" s="43"/>
      <c r="NP6" s="43"/>
      <c r="NQ6" s="43"/>
      <c r="NR6" s="43"/>
      <c r="NS6" s="43"/>
      <c r="NT6" s="43"/>
      <c r="NU6" s="43"/>
      <c r="NV6" s="43"/>
      <c r="NW6" s="43"/>
      <c r="NX6" s="43"/>
      <c r="NY6" s="43"/>
      <c r="NZ6" s="43"/>
      <c r="OA6" s="43"/>
      <c r="OB6" s="43"/>
      <c r="OC6" s="43"/>
      <c r="OD6" s="43"/>
      <c r="OE6" s="43"/>
      <c r="OF6" s="43"/>
      <c r="OG6" s="43"/>
      <c r="OH6" s="43"/>
      <c r="OI6" s="43"/>
      <c r="OJ6" s="43"/>
      <c r="OK6" s="43"/>
      <c r="OL6" s="43"/>
      <c r="OM6" s="43"/>
      <c r="ON6" s="43"/>
      <c r="OO6" s="43"/>
      <c r="OP6" s="43"/>
      <c r="OQ6" s="43"/>
      <c r="OR6" s="43"/>
      <c r="OS6" s="43"/>
      <c r="OT6" s="43"/>
      <c r="OU6" s="43"/>
      <c r="OV6" s="43"/>
    </row>
    <row r="7" spans="1:412" s="29" customFormat="1" ht="115.5" customHeight="1">
      <c r="A7" s="200" t="s">
        <v>233</v>
      </c>
      <c r="B7" s="200" t="s">
        <v>234</v>
      </c>
      <c r="C7" s="201" t="s">
        <v>235</v>
      </c>
      <c r="D7" s="201" t="s">
        <v>236</v>
      </c>
      <c r="E7" s="201" t="s">
        <v>237</v>
      </c>
      <c r="F7" s="201" t="s">
        <v>238</v>
      </c>
      <c r="G7" s="201" t="s">
        <v>239</v>
      </c>
      <c r="H7" s="200" t="s">
        <v>240</v>
      </c>
      <c r="I7" s="200" t="s">
        <v>241</v>
      </c>
      <c r="J7" s="200" t="s">
        <v>242</v>
      </c>
      <c r="K7" s="200" t="s">
        <v>243</v>
      </c>
      <c r="L7" s="356" t="s">
        <v>244</v>
      </c>
      <c r="M7" s="356"/>
      <c r="N7" s="356" t="s">
        <v>245</v>
      </c>
      <c r="O7" s="356"/>
      <c r="P7" s="200" t="s">
        <v>246</v>
      </c>
      <c r="Q7" s="356" t="s">
        <v>247</v>
      </c>
      <c r="R7" s="356"/>
      <c r="S7" s="202" t="s">
        <v>248</v>
      </c>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c r="IW7" s="44"/>
      <c r="IX7" s="44"/>
      <c r="IY7" s="44"/>
      <c r="IZ7" s="44"/>
      <c r="JA7" s="44"/>
      <c r="JB7" s="44"/>
      <c r="JC7" s="44"/>
      <c r="JD7" s="44"/>
      <c r="JE7" s="44"/>
      <c r="JF7" s="44"/>
      <c r="JG7" s="44"/>
      <c r="JH7" s="44"/>
      <c r="JI7" s="44"/>
      <c r="JJ7" s="44"/>
      <c r="JK7" s="44"/>
      <c r="JL7" s="44"/>
      <c r="JM7" s="44"/>
      <c r="JN7" s="44"/>
      <c r="JO7" s="44"/>
      <c r="JP7" s="44"/>
      <c r="JQ7" s="44"/>
      <c r="JR7" s="44"/>
      <c r="JS7" s="44"/>
      <c r="JT7" s="44"/>
      <c r="JU7" s="44"/>
      <c r="JV7" s="44"/>
      <c r="JW7" s="44"/>
      <c r="JX7" s="44"/>
      <c r="JY7" s="44"/>
      <c r="JZ7" s="44"/>
      <c r="KA7" s="44"/>
      <c r="KB7" s="44"/>
      <c r="KC7" s="44"/>
      <c r="KD7" s="44"/>
      <c r="KE7" s="44"/>
      <c r="KF7" s="44"/>
      <c r="KG7" s="44"/>
      <c r="KH7" s="44"/>
      <c r="KI7" s="44"/>
      <c r="KJ7" s="44"/>
      <c r="KK7" s="44"/>
      <c r="KL7" s="44"/>
      <c r="KM7" s="44"/>
      <c r="KN7" s="44"/>
      <c r="KO7" s="44"/>
      <c r="KP7" s="44"/>
      <c r="KQ7" s="44"/>
      <c r="KR7" s="44"/>
      <c r="KS7" s="44"/>
      <c r="KT7" s="44"/>
      <c r="KU7" s="44"/>
      <c r="KV7" s="44"/>
      <c r="KW7" s="44"/>
      <c r="KX7" s="44"/>
      <c r="KY7" s="44"/>
      <c r="KZ7" s="44"/>
      <c r="LA7" s="44"/>
      <c r="LB7" s="44"/>
      <c r="LC7" s="44"/>
      <c r="LD7" s="44"/>
      <c r="LE7" s="44"/>
      <c r="LF7" s="44"/>
      <c r="LG7" s="44"/>
      <c r="LH7" s="44"/>
      <c r="LI7" s="44"/>
      <c r="LJ7" s="44"/>
      <c r="LK7" s="44"/>
      <c r="LL7" s="44"/>
      <c r="LM7" s="44"/>
      <c r="LN7" s="44"/>
      <c r="LO7" s="44"/>
      <c r="LP7" s="44"/>
      <c r="LQ7" s="44"/>
      <c r="LR7" s="44"/>
      <c r="LS7" s="44"/>
      <c r="LT7" s="44"/>
      <c r="LU7" s="44"/>
      <c r="LV7" s="44"/>
      <c r="LW7" s="44"/>
      <c r="LX7" s="44"/>
      <c r="LY7" s="44"/>
      <c r="LZ7" s="44"/>
      <c r="MA7" s="44"/>
      <c r="MB7" s="44"/>
      <c r="MC7" s="44"/>
      <c r="MD7" s="44"/>
      <c r="ME7" s="44"/>
      <c r="MF7" s="44"/>
      <c r="MG7" s="44"/>
      <c r="MH7" s="44"/>
      <c r="MI7" s="44"/>
      <c r="MJ7" s="44"/>
      <c r="MK7" s="44"/>
      <c r="ML7" s="44"/>
      <c r="MM7" s="44"/>
      <c r="MN7" s="44"/>
      <c r="MO7" s="44"/>
      <c r="MP7" s="44"/>
      <c r="MQ7" s="44"/>
      <c r="MR7" s="44"/>
      <c r="MS7" s="44"/>
      <c r="MT7" s="44"/>
      <c r="MU7" s="44"/>
      <c r="MV7" s="44"/>
      <c r="MW7" s="44"/>
      <c r="MX7" s="44"/>
      <c r="MY7" s="44"/>
      <c r="MZ7" s="44"/>
      <c r="NA7" s="44"/>
      <c r="NB7" s="44"/>
      <c r="NC7" s="44"/>
      <c r="ND7" s="44"/>
      <c r="NE7" s="44"/>
      <c r="NF7" s="44"/>
      <c r="NG7" s="44"/>
      <c r="NH7" s="44"/>
      <c r="NI7" s="44"/>
      <c r="NJ7" s="44"/>
      <c r="NK7" s="44"/>
      <c r="NL7" s="44"/>
      <c r="NM7" s="44"/>
      <c r="NN7" s="44"/>
      <c r="NO7" s="44"/>
      <c r="NP7" s="44"/>
      <c r="NQ7" s="44"/>
      <c r="NR7" s="44"/>
      <c r="NS7" s="44"/>
      <c r="NT7" s="44"/>
      <c r="NU7" s="44"/>
      <c r="NV7" s="44"/>
      <c r="NW7" s="44"/>
      <c r="NX7" s="44"/>
      <c r="NY7" s="44"/>
      <c r="NZ7" s="44"/>
      <c r="OA7" s="44"/>
      <c r="OB7" s="44"/>
      <c r="OC7" s="44"/>
      <c r="OD7" s="44"/>
      <c r="OE7" s="44"/>
      <c r="OF7" s="44"/>
      <c r="OG7" s="44"/>
      <c r="OH7" s="44"/>
      <c r="OI7" s="44"/>
      <c r="OJ7" s="44"/>
      <c r="OK7" s="44"/>
      <c r="OL7" s="44"/>
      <c r="OM7" s="44"/>
      <c r="ON7" s="44"/>
      <c r="OO7" s="44"/>
      <c r="OP7" s="44"/>
      <c r="OQ7" s="44"/>
      <c r="OR7" s="44"/>
      <c r="OS7" s="44"/>
      <c r="OT7" s="44"/>
      <c r="OU7" s="44"/>
      <c r="OV7" s="44"/>
    </row>
    <row r="8" spans="1:412" ht="121.5" customHeight="1">
      <c r="A8" s="34"/>
      <c r="B8" s="34"/>
      <c r="C8" s="34" t="s">
        <v>249</v>
      </c>
      <c r="D8" s="34" t="s">
        <v>249</v>
      </c>
      <c r="E8" s="34" t="s">
        <v>250</v>
      </c>
      <c r="F8" s="34" t="s">
        <v>250</v>
      </c>
      <c r="G8" s="34" t="s">
        <v>251</v>
      </c>
      <c r="H8" s="34" t="s">
        <v>249</v>
      </c>
      <c r="I8" s="34" t="s">
        <v>251</v>
      </c>
      <c r="J8" s="34" t="s">
        <v>249</v>
      </c>
      <c r="K8" s="34" t="s">
        <v>251</v>
      </c>
      <c r="L8" s="35" t="s">
        <v>14</v>
      </c>
      <c r="M8" s="34" t="s">
        <v>16</v>
      </c>
      <c r="N8" s="35" t="s">
        <v>14</v>
      </c>
      <c r="O8" s="34" t="s">
        <v>16</v>
      </c>
      <c r="P8" s="34" t="s">
        <v>252</v>
      </c>
      <c r="Q8" s="35" t="s">
        <v>14</v>
      </c>
      <c r="R8" s="34" t="s">
        <v>16</v>
      </c>
      <c r="S8" s="36" t="s">
        <v>253</v>
      </c>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c r="IW8" s="43"/>
      <c r="IX8" s="43"/>
      <c r="IY8" s="43"/>
      <c r="IZ8" s="43"/>
      <c r="JA8" s="43"/>
      <c r="JB8" s="43"/>
      <c r="JC8" s="43"/>
      <c r="JD8" s="43"/>
      <c r="JE8" s="43"/>
      <c r="JF8" s="43"/>
      <c r="JG8" s="43"/>
      <c r="JH8" s="43"/>
      <c r="JI8" s="43"/>
      <c r="JJ8" s="43"/>
      <c r="JK8" s="43"/>
      <c r="JL8" s="43"/>
      <c r="JM8" s="43"/>
      <c r="JN8" s="43"/>
      <c r="JO8" s="43"/>
      <c r="JP8" s="43"/>
      <c r="JQ8" s="43"/>
      <c r="JR8" s="43"/>
      <c r="JS8" s="43"/>
      <c r="JT8" s="43"/>
      <c r="JU8" s="43"/>
      <c r="JV8" s="43"/>
      <c r="JW8" s="43"/>
      <c r="JX8" s="43"/>
      <c r="JY8" s="43"/>
      <c r="JZ8" s="43"/>
      <c r="KA8" s="43"/>
      <c r="KB8" s="43"/>
      <c r="KC8" s="43"/>
      <c r="KD8" s="43"/>
      <c r="KE8" s="43"/>
      <c r="KF8" s="43"/>
      <c r="KG8" s="43"/>
      <c r="KH8" s="43"/>
      <c r="KI8" s="43"/>
      <c r="KJ8" s="43"/>
      <c r="KK8" s="43"/>
      <c r="KL8" s="43"/>
      <c r="KM8" s="43"/>
      <c r="KN8" s="43"/>
      <c r="KO8" s="43"/>
      <c r="KP8" s="43"/>
      <c r="KQ8" s="43"/>
      <c r="KR8" s="43"/>
      <c r="KS8" s="43"/>
      <c r="KT8" s="43"/>
      <c r="KU8" s="43"/>
      <c r="KV8" s="43"/>
      <c r="KW8" s="43"/>
      <c r="KX8" s="43"/>
      <c r="KY8" s="43"/>
      <c r="KZ8" s="43"/>
      <c r="LA8" s="43"/>
      <c r="LB8" s="43"/>
      <c r="LC8" s="43"/>
      <c r="LD8" s="43"/>
      <c r="LE8" s="43"/>
      <c r="LF8" s="43"/>
      <c r="LG8" s="43"/>
      <c r="LH8" s="43"/>
      <c r="LI8" s="43"/>
      <c r="LJ8" s="43"/>
      <c r="LK8" s="43"/>
      <c r="LL8" s="43"/>
      <c r="LM8" s="43"/>
      <c r="LN8" s="43"/>
      <c r="LO8" s="43"/>
      <c r="LP8" s="43"/>
      <c r="LQ8" s="43"/>
      <c r="LR8" s="43"/>
      <c r="LS8" s="43"/>
      <c r="LT8" s="43"/>
      <c r="LU8" s="43"/>
      <c r="LV8" s="43"/>
      <c r="LW8" s="43"/>
      <c r="LX8" s="43"/>
      <c r="LY8" s="43"/>
      <c r="LZ8" s="43"/>
      <c r="MA8" s="43"/>
      <c r="MB8" s="43"/>
      <c r="MC8" s="43"/>
      <c r="MD8" s="43"/>
      <c r="ME8" s="43"/>
      <c r="MF8" s="43"/>
      <c r="MG8" s="43"/>
      <c r="MH8" s="43"/>
      <c r="MI8" s="43"/>
      <c r="MJ8" s="43"/>
      <c r="MK8" s="43"/>
      <c r="ML8" s="43"/>
      <c r="MM8" s="43"/>
      <c r="MN8" s="43"/>
      <c r="MO8" s="43"/>
      <c r="MP8" s="43"/>
      <c r="MQ8" s="43"/>
      <c r="MR8" s="43"/>
      <c r="MS8" s="43"/>
      <c r="MT8" s="43"/>
      <c r="MU8" s="43"/>
      <c r="MV8" s="43"/>
      <c r="MW8" s="43"/>
      <c r="MX8" s="43"/>
      <c r="MY8" s="43"/>
      <c r="MZ8" s="43"/>
      <c r="NA8" s="43"/>
      <c r="NB8" s="43"/>
      <c r="NC8" s="43"/>
      <c r="ND8" s="43"/>
      <c r="NE8" s="43"/>
      <c r="NF8" s="43"/>
      <c r="NG8" s="43"/>
      <c r="NH8" s="43"/>
      <c r="NI8" s="43"/>
      <c r="NJ8" s="43"/>
      <c r="NK8" s="43"/>
      <c r="NL8" s="43"/>
      <c r="NM8" s="43"/>
      <c r="NN8" s="43"/>
      <c r="NO8" s="43"/>
      <c r="NP8" s="43"/>
      <c r="NQ8" s="43"/>
      <c r="NR8" s="43"/>
      <c r="NS8" s="43"/>
      <c r="NT8" s="43"/>
      <c r="NU8" s="43"/>
      <c r="NV8" s="43"/>
      <c r="NW8" s="43"/>
      <c r="NX8" s="43"/>
      <c r="NY8" s="43"/>
      <c r="NZ8" s="43"/>
      <c r="OA8" s="43"/>
      <c r="OB8" s="43"/>
      <c r="OC8" s="43"/>
      <c r="OD8" s="43"/>
      <c r="OE8" s="43"/>
      <c r="OF8" s="43"/>
      <c r="OG8" s="43"/>
      <c r="OH8" s="43"/>
      <c r="OI8" s="43"/>
      <c r="OJ8" s="43"/>
      <c r="OK8" s="43"/>
      <c r="OL8" s="43"/>
      <c r="OM8" s="43"/>
      <c r="ON8" s="43"/>
      <c r="OO8" s="43"/>
      <c r="OP8" s="43"/>
      <c r="OQ8" s="43"/>
      <c r="OR8" s="43"/>
      <c r="OS8" s="43"/>
      <c r="OT8" s="43"/>
      <c r="OU8" s="43"/>
      <c r="OV8" s="43"/>
    </row>
    <row r="9" spans="1:412" s="30" customFormat="1" ht="66" customHeight="1">
      <c r="A9" s="244" t="s">
        <v>254</v>
      </c>
      <c r="B9" s="190" t="s">
        <v>255</v>
      </c>
      <c r="C9" s="190">
        <v>2024</v>
      </c>
      <c r="D9" s="190">
        <v>2024</v>
      </c>
      <c r="E9" s="190" t="s">
        <v>256</v>
      </c>
      <c r="F9" s="190" t="s">
        <v>256</v>
      </c>
      <c r="G9" s="190" t="s">
        <v>257</v>
      </c>
      <c r="H9" s="190" t="s">
        <v>258</v>
      </c>
      <c r="I9" s="196"/>
      <c r="J9" s="190" t="s">
        <v>259</v>
      </c>
      <c r="K9" s="190"/>
      <c r="L9" s="190">
        <v>990000</v>
      </c>
      <c r="M9" s="190">
        <v>955524</v>
      </c>
      <c r="N9" s="190">
        <v>675400</v>
      </c>
      <c r="O9" s="245">
        <v>651879.53500000003</v>
      </c>
      <c r="P9" s="190" t="s">
        <v>260</v>
      </c>
      <c r="Q9" s="190"/>
      <c r="R9" s="190"/>
      <c r="S9" s="190" t="s">
        <v>299</v>
      </c>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c r="IW9" s="43"/>
      <c r="IX9" s="43"/>
      <c r="IY9" s="43"/>
      <c r="IZ9" s="43"/>
      <c r="JA9" s="43"/>
      <c r="JB9" s="43"/>
      <c r="JC9" s="43"/>
      <c r="JD9" s="43"/>
      <c r="JE9" s="43"/>
      <c r="JF9" s="43"/>
      <c r="JG9" s="43"/>
      <c r="JH9" s="43"/>
      <c r="JI9" s="43"/>
      <c r="JJ9" s="43"/>
      <c r="JK9" s="43"/>
      <c r="JL9" s="43"/>
      <c r="JM9" s="43"/>
      <c r="JN9" s="43"/>
      <c r="JO9" s="43"/>
      <c r="JP9" s="43"/>
      <c r="JQ9" s="43"/>
      <c r="JR9" s="43"/>
      <c r="JS9" s="43"/>
      <c r="JT9" s="43"/>
      <c r="JU9" s="43"/>
      <c r="JV9" s="43"/>
      <c r="JW9" s="43"/>
      <c r="JX9" s="43"/>
      <c r="JY9" s="43"/>
      <c r="JZ9" s="43"/>
      <c r="KA9" s="43"/>
      <c r="KB9" s="43"/>
      <c r="KC9" s="43"/>
      <c r="KD9" s="43"/>
      <c r="KE9" s="43"/>
      <c r="KF9" s="43"/>
      <c r="KG9" s="43"/>
      <c r="KH9" s="43"/>
      <c r="KI9" s="43"/>
      <c r="KJ9" s="43"/>
      <c r="KK9" s="43"/>
      <c r="KL9" s="43"/>
      <c r="KM9" s="43"/>
      <c r="KN9" s="43"/>
      <c r="KO9" s="43"/>
      <c r="KP9" s="43"/>
      <c r="KQ9" s="43"/>
      <c r="KR9" s="43"/>
      <c r="KS9" s="43"/>
      <c r="KT9" s="43"/>
      <c r="KU9" s="43"/>
      <c r="KV9" s="43"/>
      <c r="KW9" s="43"/>
      <c r="KX9" s="43"/>
      <c r="KY9" s="43"/>
      <c r="KZ9" s="43"/>
      <c r="LA9" s="43"/>
      <c r="LB9" s="43"/>
      <c r="LC9" s="43"/>
      <c r="LD9" s="43"/>
      <c r="LE9" s="43"/>
      <c r="LF9" s="43"/>
      <c r="LG9" s="43"/>
      <c r="LH9" s="43"/>
      <c r="LI9" s="43"/>
      <c r="LJ9" s="43"/>
      <c r="LK9" s="43"/>
      <c r="LL9" s="43"/>
      <c r="LM9" s="43"/>
      <c r="LN9" s="43"/>
      <c r="LO9" s="43"/>
      <c r="LP9" s="43"/>
      <c r="LQ9" s="43"/>
      <c r="LR9" s="43"/>
      <c r="LS9" s="43"/>
      <c r="LT9" s="43"/>
      <c r="LU9" s="43"/>
      <c r="LV9" s="43"/>
      <c r="LW9" s="43"/>
      <c r="LX9" s="43"/>
      <c r="LY9" s="43"/>
      <c r="LZ9" s="43"/>
      <c r="MA9" s="43"/>
      <c r="MB9" s="43"/>
      <c r="MC9" s="43"/>
      <c r="MD9" s="43"/>
      <c r="ME9" s="43"/>
      <c r="MF9" s="43"/>
      <c r="MG9" s="43"/>
      <c r="MH9" s="43"/>
      <c r="MI9" s="43"/>
      <c r="MJ9" s="43"/>
      <c r="MK9" s="43"/>
      <c r="ML9" s="43"/>
      <c r="MM9" s="43"/>
      <c r="MN9" s="43"/>
      <c r="MO9" s="43"/>
      <c r="MP9" s="43"/>
      <c r="MQ9" s="43"/>
      <c r="MR9" s="43"/>
      <c r="MS9" s="43"/>
      <c r="MT9" s="43"/>
      <c r="MU9" s="43"/>
      <c r="MV9" s="43"/>
      <c r="MW9" s="43"/>
      <c r="MX9" s="43"/>
      <c r="MY9" s="43"/>
      <c r="MZ9" s="43"/>
      <c r="NA9" s="43"/>
      <c r="NB9" s="43"/>
      <c r="NC9" s="43"/>
      <c r="ND9" s="43"/>
      <c r="NE9" s="43"/>
      <c r="NF9" s="43"/>
      <c r="NG9" s="43"/>
      <c r="NH9" s="43"/>
      <c r="NI9" s="43"/>
      <c r="NJ9" s="43"/>
      <c r="NK9" s="43"/>
      <c r="NL9" s="43"/>
      <c r="NM9" s="43"/>
      <c r="NN9" s="43"/>
      <c r="NO9" s="43"/>
      <c r="NP9" s="43"/>
      <c r="NQ9" s="43"/>
      <c r="NR9" s="43"/>
      <c r="NS9" s="43"/>
      <c r="NT9" s="43"/>
      <c r="NU9" s="43"/>
      <c r="NV9" s="43"/>
      <c r="NW9" s="43"/>
      <c r="NX9" s="43"/>
      <c r="NY9" s="43"/>
      <c r="NZ9" s="43"/>
      <c r="OA9" s="43"/>
      <c r="OB9" s="43"/>
      <c r="OC9" s="43"/>
      <c r="OD9" s="43"/>
      <c r="OE9" s="43"/>
      <c r="OF9" s="43"/>
      <c r="OG9" s="43"/>
      <c r="OH9" s="43"/>
      <c r="OI9" s="43"/>
      <c r="OJ9" s="43"/>
      <c r="OK9" s="43"/>
      <c r="OL9" s="43"/>
      <c r="OM9" s="43"/>
      <c r="ON9" s="43"/>
      <c r="OO9" s="43"/>
      <c r="OP9" s="43"/>
      <c r="OQ9" s="43"/>
      <c r="OR9" s="43"/>
      <c r="OS9" s="43"/>
      <c r="OT9" s="43"/>
      <c r="OU9" s="43"/>
      <c r="OV9" s="43"/>
    </row>
    <row r="10" spans="1:412">
      <c r="A10" s="190"/>
      <c r="B10" s="190"/>
      <c r="C10" s="190"/>
      <c r="D10" s="190"/>
      <c r="E10" s="190"/>
      <c r="F10" s="190"/>
      <c r="G10" s="190"/>
      <c r="H10" s="190"/>
      <c r="I10" s="190"/>
      <c r="J10" s="190"/>
      <c r="K10" s="190"/>
      <c r="L10" s="190"/>
      <c r="M10" s="190"/>
      <c r="N10" s="190"/>
      <c r="O10" s="190"/>
      <c r="P10" s="190"/>
      <c r="Q10" s="190"/>
      <c r="R10" s="190"/>
      <c r="S10" s="190"/>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43"/>
      <c r="JW10" s="43"/>
      <c r="JX10" s="43"/>
      <c r="JY10" s="43"/>
      <c r="JZ10" s="43"/>
      <c r="KA10" s="43"/>
      <c r="KB10" s="43"/>
      <c r="KC10" s="43"/>
      <c r="KD10" s="43"/>
      <c r="KE10" s="43"/>
      <c r="KF10" s="43"/>
      <c r="KG10" s="43"/>
      <c r="KH10" s="43"/>
      <c r="KI10" s="43"/>
      <c r="KJ10" s="43"/>
      <c r="KK10" s="43"/>
      <c r="KL10" s="43"/>
      <c r="KM10" s="43"/>
      <c r="KN10" s="43"/>
      <c r="KO10" s="43"/>
      <c r="KP10" s="43"/>
      <c r="KQ10" s="43"/>
      <c r="KR10" s="43"/>
      <c r="KS10" s="43"/>
      <c r="KT10" s="43"/>
      <c r="KU10" s="43"/>
      <c r="KV10" s="43"/>
      <c r="KW10" s="43"/>
      <c r="KX10" s="43"/>
      <c r="KY10" s="43"/>
      <c r="KZ10" s="43"/>
      <c r="LA10" s="43"/>
      <c r="LB10" s="43"/>
      <c r="LC10" s="43"/>
      <c r="LD10" s="43"/>
      <c r="LE10" s="43"/>
      <c r="LF10" s="43"/>
      <c r="LG10" s="43"/>
      <c r="LH10" s="43"/>
      <c r="LI10" s="43"/>
      <c r="LJ10" s="43"/>
      <c r="LK10" s="43"/>
      <c r="LL10" s="43"/>
      <c r="LM10" s="43"/>
      <c r="LN10" s="43"/>
      <c r="LO10" s="43"/>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43"/>
      <c r="NI10" s="43"/>
      <c r="NJ10" s="43"/>
      <c r="NK10" s="43"/>
      <c r="NL10" s="43"/>
      <c r="NM10" s="43"/>
      <c r="NN10" s="43"/>
      <c r="NO10" s="43"/>
      <c r="NP10" s="43"/>
      <c r="NQ10" s="43"/>
      <c r="NR10" s="43"/>
      <c r="NS10" s="43"/>
      <c r="NT10" s="43"/>
      <c r="NU10" s="43"/>
      <c r="NV10" s="43"/>
      <c r="NW10" s="43"/>
      <c r="NX10" s="43"/>
      <c r="NY10" s="43"/>
      <c r="NZ10" s="43"/>
      <c r="OA10" s="43"/>
      <c r="OB10" s="43"/>
      <c r="OC10" s="43"/>
      <c r="OD10" s="43"/>
      <c r="OE10" s="43"/>
      <c r="OF10" s="43"/>
      <c r="OG10" s="43"/>
      <c r="OH10" s="43"/>
      <c r="OI10" s="43"/>
      <c r="OJ10" s="43"/>
      <c r="OK10" s="43"/>
      <c r="OL10" s="43"/>
      <c r="OM10" s="43"/>
      <c r="ON10" s="43"/>
      <c r="OO10" s="43"/>
      <c r="OP10" s="43"/>
      <c r="OQ10" s="43"/>
      <c r="OR10" s="43"/>
      <c r="OS10" s="43"/>
      <c r="OT10" s="43"/>
      <c r="OU10" s="43"/>
      <c r="OV10" s="43"/>
    </row>
    <row r="11" spans="1:412" s="30" customFormat="1">
      <c r="A11" s="190"/>
      <c r="B11" s="190"/>
      <c r="C11" s="190"/>
      <c r="D11" s="190"/>
      <c r="E11" s="190"/>
      <c r="F11" s="190"/>
      <c r="G11" s="190"/>
      <c r="H11" s="190"/>
      <c r="I11" s="190"/>
      <c r="J11" s="190"/>
      <c r="K11" s="190"/>
      <c r="L11" s="190"/>
      <c r="M11" s="190"/>
      <c r="N11" s="190"/>
      <c r="O11" s="190"/>
      <c r="P11" s="190"/>
      <c r="Q11" s="190"/>
      <c r="R11" s="190"/>
      <c r="S11" s="190"/>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c r="IW11" s="43"/>
      <c r="IX11" s="43"/>
      <c r="IY11" s="43"/>
      <c r="IZ11" s="43"/>
      <c r="JA11" s="43"/>
      <c r="JB11" s="43"/>
      <c r="JC11" s="43"/>
      <c r="JD11" s="43"/>
      <c r="JE11" s="43"/>
      <c r="JF11" s="43"/>
      <c r="JG11" s="43"/>
      <c r="JH11" s="43"/>
      <c r="JI11" s="43"/>
      <c r="JJ11" s="43"/>
      <c r="JK11" s="43"/>
      <c r="JL11" s="43"/>
      <c r="JM11" s="43"/>
      <c r="JN11" s="43"/>
      <c r="JO11" s="43"/>
      <c r="JP11" s="43"/>
      <c r="JQ11" s="43"/>
      <c r="JR11" s="43"/>
      <c r="JS11" s="43"/>
      <c r="JT11" s="43"/>
      <c r="JU11" s="43"/>
      <c r="JV11" s="43"/>
      <c r="JW11" s="43"/>
      <c r="JX11" s="43"/>
      <c r="JY11" s="43"/>
      <c r="JZ11" s="43"/>
      <c r="KA11" s="43"/>
      <c r="KB11" s="43"/>
      <c r="KC11" s="43"/>
      <c r="KD11" s="43"/>
      <c r="KE11" s="43"/>
      <c r="KF11" s="43"/>
      <c r="KG11" s="43"/>
      <c r="KH11" s="43"/>
      <c r="KI11" s="43"/>
      <c r="KJ11" s="43"/>
      <c r="KK11" s="43"/>
      <c r="KL11" s="43"/>
      <c r="KM11" s="43"/>
      <c r="KN11" s="43"/>
      <c r="KO11" s="43"/>
      <c r="KP11" s="43"/>
      <c r="KQ11" s="43"/>
      <c r="KR11" s="43"/>
      <c r="KS11" s="43"/>
      <c r="KT11" s="43"/>
      <c r="KU11" s="43"/>
      <c r="KV11" s="43"/>
      <c r="KW11" s="43"/>
      <c r="KX11" s="43"/>
      <c r="KY11" s="43"/>
      <c r="KZ11" s="43"/>
      <c r="LA11" s="43"/>
      <c r="LB11" s="43"/>
      <c r="LC11" s="43"/>
      <c r="LD11" s="43"/>
      <c r="LE11" s="43"/>
      <c r="LF11" s="43"/>
      <c r="LG11" s="43"/>
      <c r="LH11" s="43"/>
      <c r="LI11" s="43"/>
      <c r="LJ11" s="43"/>
      <c r="LK11" s="43"/>
      <c r="LL11" s="43"/>
      <c r="LM11" s="43"/>
      <c r="LN11" s="43"/>
      <c r="LO11" s="43"/>
      <c r="LP11" s="43"/>
      <c r="LQ11" s="43"/>
      <c r="LR11" s="43"/>
      <c r="LS11" s="43"/>
      <c r="LT11" s="43"/>
      <c r="LU11" s="43"/>
      <c r="LV11" s="43"/>
      <c r="LW11" s="43"/>
      <c r="LX11" s="43"/>
      <c r="LY11" s="43"/>
      <c r="LZ11" s="43"/>
      <c r="MA11" s="43"/>
      <c r="MB11" s="43"/>
      <c r="MC11" s="43"/>
      <c r="MD11" s="43"/>
      <c r="ME11" s="43"/>
      <c r="MF11" s="43"/>
      <c r="MG11" s="43"/>
      <c r="MH11" s="43"/>
      <c r="MI11" s="43"/>
      <c r="MJ11" s="43"/>
      <c r="MK11" s="43"/>
      <c r="ML11" s="43"/>
      <c r="MM11" s="43"/>
      <c r="MN11" s="43"/>
      <c r="MO11" s="43"/>
      <c r="MP11" s="43"/>
      <c r="MQ11" s="43"/>
      <c r="MR11" s="43"/>
      <c r="MS11" s="43"/>
      <c r="MT11" s="43"/>
      <c r="MU11" s="43"/>
      <c r="MV11" s="43"/>
      <c r="MW11" s="43"/>
      <c r="MX11" s="43"/>
      <c r="MY11" s="43"/>
      <c r="MZ11" s="43"/>
      <c r="NA11" s="43"/>
      <c r="NB11" s="43"/>
      <c r="NC11" s="43"/>
      <c r="ND11" s="43"/>
      <c r="NE11" s="43"/>
      <c r="NF11" s="43"/>
      <c r="NG11" s="43"/>
      <c r="NH11" s="43"/>
      <c r="NI11" s="43"/>
      <c r="NJ11" s="43"/>
      <c r="NK11" s="43"/>
      <c r="NL11" s="43"/>
      <c r="NM11" s="43"/>
      <c r="NN11" s="43"/>
      <c r="NO11" s="43"/>
      <c r="NP11" s="43"/>
      <c r="NQ11" s="43"/>
      <c r="NR11" s="43"/>
      <c r="NS11" s="43"/>
      <c r="NT11" s="43"/>
      <c r="NU11" s="43"/>
      <c r="NV11" s="43"/>
      <c r="NW11" s="43"/>
      <c r="NX11" s="43"/>
      <c r="NY11" s="43"/>
      <c r="NZ11" s="43"/>
      <c r="OA11" s="43"/>
      <c r="OB11" s="43"/>
      <c r="OC11" s="43"/>
      <c r="OD11" s="43"/>
      <c r="OE11" s="43"/>
      <c r="OF11" s="43"/>
      <c r="OG11" s="43"/>
      <c r="OH11" s="43"/>
      <c r="OI11" s="43"/>
      <c r="OJ11" s="43"/>
      <c r="OK11" s="43"/>
      <c r="OL11" s="43"/>
      <c r="OM11" s="43"/>
      <c r="ON11" s="43"/>
      <c r="OO11" s="43"/>
      <c r="OP11" s="43"/>
      <c r="OQ11" s="43"/>
      <c r="OR11" s="43"/>
      <c r="OS11" s="43"/>
      <c r="OT11" s="43"/>
      <c r="OU11" s="43"/>
      <c r="OV11" s="43"/>
    </row>
    <row r="12" spans="1:412">
      <c r="A12" s="190"/>
      <c r="B12" s="190"/>
      <c r="C12" s="190"/>
      <c r="D12" s="190"/>
      <c r="E12" s="190"/>
      <c r="F12" s="190"/>
      <c r="G12" s="190"/>
      <c r="H12" s="190"/>
      <c r="I12" s="190"/>
      <c r="J12" s="190"/>
      <c r="K12" s="190"/>
      <c r="L12" s="190"/>
      <c r="M12" s="190"/>
      <c r="N12" s="190"/>
      <c r="O12" s="190"/>
      <c r="P12" s="190"/>
      <c r="Q12" s="190"/>
      <c r="R12" s="190"/>
      <c r="S12" s="190"/>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c r="KH12" s="43"/>
      <c r="KI12" s="43"/>
      <c r="KJ12" s="43"/>
      <c r="KK12" s="43"/>
      <c r="KL12" s="43"/>
      <c r="KM12" s="43"/>
      <c r="KN12" s="43"/>
      <c r="KO12" s="43"/>
      <c r="KP12" s="43"/>
      <c r="KQ12" s="43"/>
      <c r="KR12" s="43"/>
      <c r="KS12" s="43"/>
      <c r="KT12" s="43"/>
      <c r="KU12" s="43"/>
      <c r="KV12" s="43"/>
      <c r="KW12" s="43"/>
      <c r="KX12" s="43"/>
      <c r="KY12" s="43"/>
      <c r="KZ12" s="43"/>
      <c r="LA12" s="43"/>
      <c r="LB12" s="43"/>
      <c r="LC12" s="43"/>
      <c r="LD12" s="43"/>
      <c r="LE12" s="43"/>
      <c r="LF12" s="43"/>
      <c r="LG12" s="43"/>
      <c r="LH12" s="43"/>
      <c r="LI12" s="43"/>
      <c r="LJ12" s="43"/>
      <c r="LK12" s="43"/>
      <c r="LL12" s="43"/>
      <c r="LM12" s="43"/>
      <c r="LN12" s="43"/>
      <c r="LO12" s="43"/>
      <c r="LP12" s="43"/>
      <c r="LQ12" s="43"/>
      <c r="LR12" s="43"/>
      <c r="LS12" s="43"/>
      <c r="LT12" s="43"/>
      <c r="LU12" s="43"/>
      <c r="LV12" s="43"/>
      <c r="LW12" s="43"/>
      <c r="LX12" s="43"/>
      <c r="LY12" s="43"/>
      <c r="LZ12" s="43"/>
      <c r="MA12" s="43"/>
      <c r="MB12" s="43"/>
      <c r="MC12" s="43"/>
      <c r="MD12" s="43"/>
      <c r="ME12" s="43"/>
      <c r="MF12" s="43"/>
      <c r="MG12" s="43"/>
      <c r="MH12" s="43"/>
      <c r="MI12" s="43"/>
      <c r="MJ12" s="43"/>
      <c r="MK12" s="43"/>
      <c r="ML12" s="43"/>
      <c r="MM12" s="43"/>
      <c r="MN12" s="43"/>
      <c r="MO12" s="43"/>
      <c r="MP12" s="43"/>
      <c r="MQ12" s="43"/>
      <c r="MR12" s="43"/>
      <c r="MS12" s="43"/>
      <c r="MT12" s="43"/>
      <c r="MU12" s="43"/>
      <c r="MV12" s="43"/>
      <c r="MW12" s="43"/>
      <c r="MX12" s="43"/>
      <c r="MY12" s="43"/>
      <c r="MZ12" s="43"/>
      <c r="NA12" s="43"/>
      <c r="NB12" s="43"/>
      <c r="NC12" s="43"/>
      <c r="ND12" s="43"/>
      <c r="NE12" s="43"/>
      <c r="NF12" s="43"/>
      <c r="NG12" s="43"/>
      <c r="NH12" s="43"/>
      <c r="NI12" s="43"/>
      <c r="NJ12" s="43"/>
      <c r="NK12" s="43"/>
      <c r="NL12" s="43"/>
      <c r="NM12" s="43"/>
      <c r="NN12" s="43"/>
      <c r="NO12" s="43"/>
      <c r="NP12" s="43"/>
      <c r="NQ12" s="43"/>
      <c r="NR12" s="43"/>
      <c r="NS12" s="43"/>
      <c r="NT12" s="43"/>
      <c r="NU12" s="43"/>
      <c r="NV12" s="43"/>
      <c r="NW12" s="43"/>
      <c r="NX12" s="43"/>
      <c r="NY12" s="43"/>
      <c r="NZ12" s="43"/>
      <c r="OA12" s="43"/>
      <c r="OB12" s="43"/>
      <c r="OC12" s="43"/>
      <c r="OD12" s="43"/>
      <c r="OE12" s="43"/>
      <c r="OF12" s="43"/>
      <c r="OG12" s="43"/>
      <c r="OH12" s="43"/>
      <c r="OI12" s="43"/>
      <c r="OJ12" s="43"/>
      <c r="OK12" s="43"/>
      <c r="OL12" s="43"/>
      <c r="OM12" s="43"/>
      <c r="ON12" s="43"/>
      <c r="OO12" s="43"/>
      <c r="OP12" s="43"/>
      <c r="OQ12" s="43"/>
      <c r="OR12" s="43"/>
      <c r="OS12" s="43"/>
      <c r="OT12" s="43"/>
      <c r="OU12" s="43"/>
      <c r="OV12" s="43"/>
    </row>
    <row r="13" spans="1:412" s="30" customFormat="1">
      <c r="A13" s="190"/>
      <c r="B13" s="190"/>
      <c r="C13" s="190"/>
      <c r="D13" s="190"/>
      <c r="E13" s="190"/>
      <c r="F13" s="190"/>
      <c r="G13" s="190"/>
      <c r="H13" s="190"/>
      <c r="I13" s="190"/>
      <c r="J13" s="190"/>
      <c r="K13" s="190"/>
      <c r="L13" s="190"/>
      <c r="M13" s="190"/>
      <c r="N13" s="190"/>
      <c r="O13" s="190"/>
      <c r="P13" s="190"/>
      <c r="Q13" s="190"/>
      <c r="R13" s="190"/>
      <c r="S13" s="190"/>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c r="IW13" s="43"/>
      <c r="IX13" s="43"/>
      <c r="IY13" s="43"/>
      <c r="IZ13" s="43"/>
      <c r="JA13" s="43"/>
      <c r="JB13" s="43"/>
      <c r="JC13" s="43"/>
      <c r="JD13" s="43"/>
      <c r="JE13" s="43"/>
      <c r="JF13" s="43"/>
      <c r="JG13" s="43"/>
      <c r="JH13" s="43"/>
      <c r="JI13" s="43"/>
      <c r="JJ13" s="43"/>
      <c r="JK13" s="43"/>
      <c r="JL13" s="43"/>
      <c r="JM13" s="43"/>
      <c r="JN13" s="43"/>
      <c r="JO13" s="43"/>
      <c r="JP13" s="43"/>
      <c r="JQ13" s="43"/>
      <c r="JR13" s="43"/>
      <c r="JS13" s="43"/>
      <c r="JT13" s="43"/>
      <c r="JU13" s="43"/>
      <c r="JV13" s="43"/>
      <c r="JW13" s="43"/>
      <c r="JX13" s="43"/>
      <c r="JY13" s="43"/>
      <c r="JZ13" s="43"/>
      <c r="KA13" s="43"/>
      <c r="KB13" s="43"/>
      <c r="KC13" s="43"/>
      <c r="KD13" s="43"/>
      <c r="KE13" s="43"/>
      <c r="KF13" s="43"/>
      <c r="KG13" s="43"/>
      <c r="KH13" s="43"/>
      <c r="KI13" s="43"/>
      <c r="KJ13" s="43"/>
      <c r="KK13" s="43"/>
      <c r="KL13" s="43"/>
      <c r="KM13" s="43"/>
      <c r="KN13" s="43"/>
      <c r="KO13" s="43"/>
      <c r="KP13" s="43"/>
      <c r="KQ13" s="43"/>
      <c r="KR13" s="43"/>
      <c r="KS13" s="43"/>
      <c r="KT13" s="43"/>
      <c r="KU13" s="43"/>
      <c r="KV13" s="43"/>
      <c r="KW13" s="43"/>
      <c r="KX13" s="43"/>
      <c r="KY13" s="43"/>
      <c r="KZ13" s="43"/>
      <c r="LA13" s="43"/>
      <c r="LB13" s="43"/>
      <c r="LC13" s="43"/>
      <c r="LD13" s="43"/>
      <c r="LE13" s="43"/>
      <c r="LF13" s="43"/>
      <c r="LG13" s="43"/>
      <c r="LH13" s="43"/>
      <c r="LI13" s="43"/>
      <c r="LJ13" s="43"/>
      <c r="LK13" s="43"/>
      <c r="LL13" s="43"/>
      <c r="LM13" s="43"/>
      <c r="LN13" s="43"/>
      <c r="LO13" s="43"/>
      <c r="LP13" s="43"/>
      <c r="LQ13" s="43"/>
      <c r="LR13" s="43"/>
      <c r="LS13" s="43"/>
      <c r="LT13" s="43"/>
      <c r="LU13" s="43"/>
      <c r="LV13" s="43"/>
      <c r="LW13" s="43"/>
      <c r="LX13" s="43"/>
      <c r="LY13" s="43"/>
      <c r="LZ13" s="43"/>
      <c r="MA13" s="43"/>
      <c r="MB13" s="43"/>
      <c r="MC13" s="43"/>
      <c r="MD13" s="43"/>
      <c r="ME13" s="43"/>
      <c r="MF13" s="43"/>
      <c r="MG13" s="43"/>
      <c r="MH13" s="43"/>
      <c r="MI13" s="43"/>
      <c r="MJ13" s="43"/>
      <c r="MK13" s="43"/>
      <c r="ML13" s="43"/>
      <c r="MM13" s="43"/>
      <c r="MN13" s="43"/>
      <c r="MO13" s="43"/>
      <c r="MP13" s="43"/>
      <c r="MQ13" s="43"/>
      <c r="MR13" s="43"/>
      <c r="MS13" s="43"/>
      <c r="MT13" s="43"/>
      <c r="MU13" s="43"/>
      <c r="MV13" s="43"/>
      <c r="MW13" s="43"/>
      <c r="MX13" s="43"/>
      <c r="MY13" s="43"/>
      <c r="MZ13" s="43"/>
      <c r="NA13" s="43"/>
      <c r="NB13" s="43"/>
      <c r="NC13" s="43"/>
      <c r="ND13" s="43"/>
      <c r="NE13" s="43"/>
      <c r="NF13" s="43"/>
      <c r="NG13" s="43"/>
      <c r="NH13" s="43"/>
      <c r="NI13" s="43"/>
      <c r="NJ13" s="43"/>
      <c r="NK13" s="43"/>
      <c r="NL13" s="43"/>
      <c r="NM13" s="43"/>
      <c r="NN13" s="43"/>
      <c r="NO13" s="43"/>
      <c r="NP13" s="43"/>
      <c r="NQ13" s="43"/>
      <c r="NR13" s="43"/>
      <c r="NS13" s="43"/>
      <c r="NT13" s="43"/>
      <c r="NU13" s="43"/>
      <c r="NV13" s="43"/>
      <c r="NW13" s="43"/>
      <c r="NX13" s="43"/>
      <c r="NY13" s="43"/>
      <c r="NZ13" s="43"/>
      <c r="OA13" s="43"/>
      <c r="OB13" s="43"/>
      <c r="OC13" s="43"/>
      <c r="OD13" s="43"/>
      <c r="OE13" s="43"/>
      <c r="OF13" s="43"/>
      <c r="OG13" s="43"/>
      <c r="OH13" s="43"/>
      <c r="OI13" s="43"/>
      <c r="OJ13" s="43"/>
      <c r="OK13" s="43"/>
      <c r="OL13" s="43"/>
      <c r="OM13" s="43"/>
      <c r="ON13" s="43"/>
      <c r="OO13" s="43"/>
      <c r="OP13" s="43"/>
      <c r="OQ13" s="43"/>
      <c r="OR13" s="43"/>
      <c r="OS13" s="43"/>
      <c r="OT13" s="43"/>
      <c r="OU13" s="43"/>
      <c r="OV13" s="43"/>
    </row>
    <row r="14" spans="1:412">
      <c r="A14" s="190"/>
      <c r="B14" s="190"/>
      <c r="C14" s="190"/>
      <c r="D14" s="190"/>
      <c r="E14" s="190"/>
      <c r="F14" s="190"/>
      <c r="G14" s="190"/>
      <c r="H14" s="190"/>
      <c r="I14" s="190"/>
      <c r="J14" s="190"/>
      <c r="K14" s="190"/>
      <c r="L14" s="190"/>
      <c r="M14" s="190"/>
      <c r="N14" s="190"/>
      <c r="O14" s="190"/>
      <c r="P14" s="190"/>
      <c r="Q14" s="190"/>
      <c r="R14" s="190"/>
      <c r="S14" s="190"/>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c r="IW14" s="43"/>
      <c r="IX14" s="43"/>
      <c r="IY14" s="43"/>
      <c r="IZ14" s="43"/>
      <c r="JA14" s="43"/>
      <c r="JB14" s="43"/>
      <c r="JC14" s="43"/>
      <c r="JD14" s="43"/>
      <c r="JE14" s="43"/>
      <c r="JF14" s="43"/>
      <c r="JG14" s="43"/>
      <c r="JH14" s="43"/>
      <c r="JI14" s="43"/>
      <c r="JJ14" s="43"/>
      <c r="JK14" s="43"/>
      <c r="JL14" s="43"/>
      <c r="JM14" s="43"/>
      <c r="JN14" s="43"/>
      <c r="JO14" s="43"/>
      <c r="JP14" s="43"/>
      <c r="JQ14" s="43"/>
      <c r="JR14" s="43"/>
      <c r="JS14" s="43"/>
      <c r="JT14" s="43"/>
      <c r="JU14" s="43"/>
      <c r="JV14" s="43"/>
      <c r="JW14" s="43"/>
      <c r="JX14" s="43"/>
      <c r="JY14" s="43"/>
      <c r="JZ14" s="43"/>
      <c r="KA14" s="43"/>
      <c r="KB14" s="43"/>
      <c r="KC14" s="43"/>
      <c r="KD14" s="43"/>
      <c r="KE14" s="43"/>
      <c r="KF14" s="43"/>
      <c r="KG14" s="43"/>
      <c r="KH14" s="43"/>
      <c r="KI14" s="43"/>
      <c r="KJ14" s="43"/>
      <c r="KK14" s="43"/>
      <c r="KL14" s="43"/>
      <c r="KM14" s="43"/>
      <c r="KN14" s="43"/>
      <c r="KO14" s="43"/>
      <c r="KP14" s="43"/>
      <c r="KQ14" s="43"/>
      <c r="KR14" s="43"/>
      <c r="KS14" s="43"/>
      <c r="KT14" s="43"/>
      <c r="KU14" s="43"/>
      <c r="KV14" s="43"/>
      <c r="KW14" s="43"/>
      <c r="KX14" s="43"/>
      <c r="KY14" s="43"/>
      <c r="KZ14" s="43"/>
      <c r="LA14" s="43"/>
      <c r="LB14" s="43"/>
      <c r="LC14" s="43"/>
      <c r="LD14" s="43"/>
      <c r="LE14" s="43"/>
      <c r="LF14" s="43"/>
      <c r="LG14" s="43"/>
      <c r="LH14" s="43"/>
      <c r="LI14" s="43"/>
      <c r="LJ14" s="43"/>
      <c r="LK14" s="43"/>
      <c r="LL14" s="43"/>
      <c r="LM14" s="43"/>
      <c r="LN14" s="43"/>
      <c r="LO14" s="43"/>
      <c r="LP14" s="43"/>
      <c r="LQ14" s="43"/>
      <c r="LR14" s="43"/>
      <c r="LS14" s="43"/>
      <c r="LT14" s="43"/>
      <c r="LU14" s="43"/>
      <c r="LV14" s="43"/>
      <c r="LW14" s="43"/>
      <c r="LX14" s="43"/>
      <c r="LY14" s="43"/>
      <c r="LZ14" s="43"/>
      <c r="MA14" s="43"/>
      <c r="MB14" s="43"/>
      <c r="MC14" s="43"/>
      <c r="MD14" s="43"/>
      <c r="ME14" s="43"/>
      <c r="MF14" s="43"/>
      <c r="MG14" s="43"/>
      <c r="MH14" s="43"/>
      <c r="MI14" s="43"/>
      <c r="MJ14" s="43"/>
      <c r="MK14" s="43"/>
      <c r="ML14" s="43"/>
      <c r="MM14" s="43"/>
      <c r="MN14" s="43"/>
      <c r="MO14" s="43"/>
      <c r="MP14" s="43"/>
      <c r="MQ14" s="43"/>
      <c r="MR14" s="43"/>
      <c r="MS14" s="43"/>
      <c r="MT14" s="43"/>
      <c r="MU14" s="43"/>
      <c r="MV14" s="43"/>
      <c r="MW14" s="43"/>
      <c r="MX14" s="43"/>
      <c r="MY14" s="43"/>
      <c r="MZ14" s="43"/>
      <c r="NA14" s="43"/>
      <c r="NB14" s="43"/>
      <c r="NC14" s="43"/>
      <c r="ND14" s="43"/>
      <c r="NE14" s="43"/>
      <c r="NF14" s="43"/>
      <c r="NG14" s="43"/>
      <c r="NH14" s="43"/>
      <c r="NI14" s="43"/>
      <c r="NJ14" s="43"/>
      <c r="NK14" s="43"/>
      <c r="NL14" s="43"/>
      <c r="NM14" s="43"/>
      <c r="NN14" s="43"/>
      <c r="NO14" s="43"/>
      <c r="NP14" s="43"/>
      <c r="NQ14" s="43"/>
      <c r="NR14" s="43"/>
      <c r="NS14" s="43"/>
      <c r="NT14" s="43"/>
      <c r="NU14" s="43"/>
      <c r="NV14" s="43"/>
      <c r="NW14" s="43"/>
      <c r="NX14" s="43"/>
      <c r="NY14" s="43"/>
      <c r="NZ14" s="43"/>
      <c r="OA14" s="43"/>
      <c r="OB14" s="43"/>
      <c r="OC14" s="43"/>
      <c r="OD14" s="43"/>
      <c r="OE14" s="43"/>
      <c r="OF14" s="43"/>
      <c r="OG14" s="43"/>
      <c r="OH14" s="43"/>
      <c r="OI14" s="43"/>
      <c r="OJ14" s="43"/>
      <c r="OK14" s="43"/>
      <c r="OL14" s="43"/>
      <c r="OM14" s="43"/>
      <c r="ON14" s="43"/>
      <c r="OO14" s="43"/>
      <c r="OP14" s="43"/>
      <c r="OQ14" s="43"/>
      <c r="OR14" s="43"/>
      <c r="OS14" s="43"/>
      <c r="OT14" s="43"/>
      <c r="OU14" s="43"/>
      <c r="OV14" s="43"/>
    </row>
    <row r="15" spans="1:412" s="30" customFormat="1">
      <c r="A15" s="190"/>
      <c r="B15" s="190"/>
      <c r="C15" s="190"/>
      <c r="D15" s="190"/>
      <c r="E15" s="190"/>
      <c r="F15" s="190"/>
      <c r="G15" s="190"/>
      <c r="H15" s="190"/>
      <c r="I15" s="190"/>
      <c r="J15" s="190"/>
      <c r="K15" s="190"/>
      <c r="L15" s="190"/>
      <c r="M15" s="190"/>
      <c r="N15" s="190"/>
      <c r="O15" s="190"/>
      <c r="P15" s="190"/>
      <c r="Q15" s="190"/>
      <c r="R15" s="190"/>
      <c r="S15" s="190"/>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c r="IW15" s="43"/>
      <c r="IX15" s="43"/>
      <c r="IY15" s="43"/>
      <c r="IZ15" s="43"/>
      <c r="JA15" s="43"/>
      <c r="JB15" s="43"/>
      <c r="JC15" s="43"/>
      <c r="JD15" s="43"/>
      <c r="JE15" s="43"/>
      <c r="JF15" s="43"/>
      <c r="JG15" s="43"/>
      <c r="JH15" s="43"/>
      <c r="JI15" s="43"/>
      <c r="JJ15" s="43"/>
      <c r="JK15" s="43"/>
      <c r="JL15" s="43"/>
      <c r="JM15" s="43"/>
      <c r="JN15" s="43"/>
      <c r="JO15" s="43"/>
      <c r="JP15" s="43"/>
      <c r="JQ15" s="43"/>
      <c r="JR15" s="43"/>
      <c r="JS15" s="43"/>
      <c r="JT15" s="43"/>
      <c r="JU15" s="43"/>
      <c r="JV15" s="43"/>
      <c r="JW15" s="43"/>
      <c r="JX15" s="43"/>
      <c r="JY15" s="43"/>
      <c r="JZ15" s="43"/>
      <c r="KA15" s="43"/>
      <c r="KB15" s="43"/>
      <c r="KC15" s="43"/>
      <c r="KD15" s="43"/>
      <c r="KE15" s="43"/>
      <c r="KF15" s="43"/>
      <c r="KG15" s="43"/>
      <c r="KH15" s="43"/>
      <c r="KI15" s="43"/>
      <c r="KJ15" s="43"/>
      <c r="KK15" s="43"/>
      <c r="KL15" s="43"/>
      <c r="KM15" s="43"/>
      <c r="KN15" s="43"/>
      <c r="KO15" s="43"/>
      <c r="KP15" s="43"/>
      <c r="KQ15" s="43"/>
      <c r="KR15" s="43"/>
      <c r="KS15" s="43"/>
      <c r="KT15" s="43"/>
      <c r="KU15" s="43"/>
      <c r="KV15" s="43"/>
      <c r="KW15" s="43"/>
      <c r="KX15" s="43"/>
      <c r="KY15" s="43"/>
      <c r="KZ15" s="43"/>
      <c r="LA15" s="43"/>
      <c r="LB15" s="43"/>
      <c r="LC15" s="43"/>
      <c r="LD15" s="43"/>
      <c r="LE15" s="43"/>
      <c r="LF15" s="43"/>
      <c r="LG15" s="43"/>
      <c r="LH15" s="43"/>
      <c r="LI15" s="43"/>
      <c r="LJ15" s="43"/>
      <c r="LK15" s="43"/>
      <c r="LL15" s="43"/>
      <c r="LM15" s="43"/>
      <c r="LN15" s="43"/>
      <c r="LO15" s="43"/>
      <c r="LP15" s="43"/>
      <c r="LQ15" s="43"/>
      <c r="LR15" s="43"/>
      <c r="LS15" s="43"/>
      <c r="LT15" s="43"/>
      <c r="LU15" s="43"/>
      <c r="LV15" s="43"/>
      <c r="LW15" s="43"/>
      <c r="LX15" s="43"/>
      <c r="LY15" s="43"/>
      <c r="LZ15" s="43"/>
      <c r="MA15" s="43"/>
      <c r="MB15" s="43"/>
      <c r="MC15" s="43"/>
      <c r="MD15" s="43"/>
      <c r="ME15" s="43"/>
      <c r="MF15" s="43"/>
      <c r="MG15" s="43"/>
      <c r="MH15" s="43"/>
      <c r="MI15" s="43"/>
      <c r="MJ15" s="43"/>
      <c r="MK15" s="43"/>
      <c r="ML15" s="43"/>
      <c r="MM15" s="43"/>
      <c r="MN15" s="43"/>
      <c r="MO15" s="43"/>
      <c r="MP15" s="43"/>
      <c r="MQ15" s="43"/>
      <c r="MR15" s="43"/>
      <c r="MS15" s="43"/>
      <c r="MT15" s="43"/>
      <c r="MU15" s="43"/>
      <c r="MV15" s="43"/>
      <c r="MW15" s="43"/>
      <c r="MX15" s="43"/>
      <c r="MY15" s="43"/>
      <c r="MZ15" s="43"/>
      <c r="NA15" s="43"/>
      <c r="NB15" s="43"/>
      <c r="NC15" s="43"/>
      <c r="ND15" s="43"/>
      <c r="NE15" s="43"/>
      <c r="NF15" s="43"/>
      <c r="NG15" s="43"/>
      <c r="NH15" s="43"/>
      <c r="NI15" s="43"/>
      <c r="NJ15" s="43"/>
      <c r="NK15" s="43"/>
      <c r="NL15" s="43"/>
      <c r="NM15" s="43"/>
      <c r="NN15" s="43"/>
      <c r="NO15" s="43"/>
      <c r="NP15" s="43"/>
      <c r="NQ15" s="43"/>
      <c r="NR15" s="43"/>
      <c r="NS15" s="43"/>
      <c r="NT15" s="43"/>
      <c r="NU15" s="43"/>
      <c r="NV15" s="43"/>
      <c r="NW15" s="43"/>
      <c r="NX15" s="43"/>
      <c r="NY15" s="43"/>
      <c r="NZ15" s="43"/>
      <c r="OA15" s="43"/>
      <c r="OB15" s="43"/>
      <c r="OC15" s="43"/>
      <c r="OD15" s="43"/>
      <c r="OE15" s="43"/>
      <c r="OF15" s="43"/>
      <c r="OG15" s="43"/>
      <c r="OH15" s="43"/>
      <c r="OI15" s="43"/>
      <c r="OJ15" s="43"/>
      <c r="OK15" s="43"/>
      <c r="OL15" s="43"/>
      <c r="OM15" s="43"/>
      <c r="ON15" s="43"/>
      <c r="OO15" s="43"/>
      <c r="OP15" s="43"/>
      <c r="OQ15" s="43"/>
      <c r="OR15" s="43"/>
      <c r="OS15" s="43"/>
      <c r="OT15" s="43"/>
      <c r="OU15" s="43"/>
      <c r="OV15" s="43"/>
    </row>
    <row r="16" spans="1:412">
      <c r="A16" s="190"/>
      <c r="B16" s="190"/>
      <c r="C16" s="190"/>
      <c r="D16" s="190"/>
      <c r="E16" s="190"/>
      <c r="F16" s="190"/>
      <c r="G16" s="190"/>
      <c r="H16" s="190"/>
      <c r="I16" s="190"/>
      <c r="J16" s="190"/>
      <c r="K16" s="190"/>
      <c r="L16" s="190"/>
      <c r="M16" s="190"/>
      <c r="N16" s="190"/>
      <c r="O16" s="190"/>
      <c r="P16" s="190"/>
      <c r="Q16" s="190"/>
      <c r="R16" s="190"/>
      <c r="S16" s="190"/>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c r="IW16" s="43"/>
      <c r="IX16" s="43"/>
      <c r="IY16" s="43"/>
      <c r="IZ16" s="43"/>
      <c r="JA16" s="43"/>
      <c r="JB16" s="43"/>
      <c r="JC16" s="43"/>
      <c r="JD16" s="43"/>
      <c r="JE16" s="43"/>
      <c r="JF16" s="43"/>
      <c r="JG16" s="43"/>
      <c r="JH16" s="43"/>
      <c r="JI16" s="43"/>
      <c r="JJ16" s="43"/>
      <c r="JK16" s="43"/>
      <c r="JL16" s="43"/>
      <c r="JM16" s="43"/>
      <c r="JN16" s="43"/>
      <c r="JO16" s="43"/>
      <c r="JP16" s="43"/>
      <c r="JQ16" s="43"/>
      <c r="JR16" s="43"/>
      <c r="JS16" s="43"/>
      <c r="JT16" s="43"/>
      <c r="JU16" s="43"/>
      <c r="JV16" s="43"/>
      <c r="JW16" s="43"/>
      <c r="JX16" s="43"/>
      <c r="JY16" s="43"/>
      <c r="JZ16" s="43"/>
      <c r="KA16" s="43"/>
      <c r="KB16" s="43"/>
      <c r="KC16" s="43"/>
      <c r="KD16" s="43"/>
      <c r="KE16" s="43"/>
      <c r="KF16" s="43"/>
      <c r="KG16" s="43"/>
      <c r="KH16" s="43"/>
      <c r="KI16" s="43"/>
      <c r="KJ16" s="43"/>
      <c r="KK16" s="43"/>
      <c r="KL16" s="43"/>
      <c r="KM16" s="43"/>
      <c r="KN16" s="43"/>
      <c r="KO16" s="43"/>
      <c r="KP16" s="43"/>
      <c r="KQ16" s="43"/>
      <c r="KR16" s="43"/>
      <c r="KS16" s="43"/>
      <c r="KT16" s="43"/>
      <c r="KU16" s="43"/>
      <c r="KV16" s="43"/>
      <c r="KW16" s="43"/>
      <c r="KX16" s="43"/>
      <c r="KY16" s="43"/>
      <c r="KZ16" s="43"/>
      <c r="LA16" s="43"/>
      <c r="LB16" s="43"/>
      <c r="LC16" s="43"/>
      <c r="LD16" s="43"/>
      <c r="LE16" s="43"/>
      <c r="LF16" s="43"/>
      <c r="LG16" s="43"/>
      <c r="LH16" s="43"/>
      <c r="LI16" s="43"/>
      <c r="LJ16" s="43"/>
      <c r="LK16" s="43"/>
      <c r="LL16" s="43"/>
      <c r="LM16" s="43"/>
      <c r="LN16" s="43"/>
      <c r="LO16" s="43"/>
      <c r="LP16" s="43"/>
      <c r="LQ16" s="43"/>
      <c r="LR16" s="43"/>
      <c r="LS16" s="43"/>
      <c r="LT16" s="43"/>
      <c r="LU16" s="43"/>
      <c r="LV16" s="43"/>
      <c r="LW16" s="43"/>
      <c r="LX16" s="43"/>
      <c r="LY16" s="43"/>
      <c r="LZ16" s="43"/>
      <c r="MA16" s="43"/>
      <c r="MB16" s="43"/>
      <c r="MC16" s="43"/>
      <c r="MD16" s="43"/>
      <c r="ME16" s="43"/>
      <c r="MF16" s="43"/>
      <c r="MG16" s="43"/>
      <c r="MH16" s="43"/>
      <c r="MI16" s="43"/>
      <c r="MJ16" s="43"/>
      <c r="MK16" s="43"/>
      <c r="ML16" s="43"/>
      <c r="MM16" s="43"/>
      <c r="MN16" s="43"/>
      <c r="MO16" s="43"/>
      <c r="MP16" s="43"/>
      <c r="MQ16" s="43"/>
      <c r="MR16" s="43"/>
      <c r="MS16" s="43"/>
      <c r="MT16" s="43"/>
      <c r="MU16" s="43"/>
      <c r="MV16" s="43"/>
      <c r="MW16" s="43"/>
      <c r="MX16" s="43"/>
      <c r="MY16" s="43"/>
      <c r="MZ16" s="43"/>
      <c r="NA16" s="43"/>
      <c r="NB16" s="43"/>
      <c r="NC16" s="43"/>
      <c r="ND16" s="43"/>
      <c r="NE16" s="43"/>
      <c r="NF16" s="43"/>
      <c r="NG16" s="43"/>
      <c r="NH16" s="43"/>
      <c r="NI16" s="43"/>
      <c r="NJ16" s="43"/>
      <c r="NK16" s="43"/>
      <c r="NL16" s="43"/>
      <c r="NM16" s="43"/>
      <c r="NN16" s="43"/>
      <c r="NO16" s="43"/>
      <c r="NP16" s="43"/>
      <c r="NQ16" s="43"/>
      <c r="NR16" s="43"/>
      <c r="NS16" s="43"/>
      <c r="NT16" s="43"/>
      <c r="NU16" s="43"/>
      <c r="NV16" s="43"/>
      <c r="NW16" s="43"/>
      <c r="NX16" s="43"/>
      <c r="NY16" s="43"/>
      <c r="NZ16" s="43"/>
      <c r="OA16" s="43"/>
      <c r="OB16" s="43"/>
      <c r="OC16" s="43"/>
      <c r="OD16" s="43"/>
      <c r="OE16" s="43"/>
      <c r="OF16" s="43"/>
      <c r="OG16" s="43"/>
      <c r="OH16" s="43"/>
      <c r="OI16" s="43"/>
      <c r="OJ16" s="43"/>
      <c r="OK16" s="43"/>
      <c r="OL16" s="43"/>
      <c r="OM16" s="43"/>
      <c r="ON16" s="43"/>
      <c r="OO16" s="43"/>
      <c r="OP16" s="43"/>
      <c r="OQ16" s="43"/>
      <c r="OR16" s="43"/>
      <c r="OS16" s="43"/>
      <c r="OT16" s="43"/>
      <c r="OU16" s="43"/>
      <c r="OV16" s="43"/>
    </row>
    <row r="17" spans="1:412" s="30" customFormat="1">
      <c r="A17" s="190"/>
      <c r="B17" s="190"/>
      <c r="C17" s="190"/>
      <c r="D17" s="190"/>
      <c r="E17" s="190"/>
      <c r="F17" s="190"/>
      <c r="G17" s="190"/>
      <c r="H17" s="190"/>
      <c r="I17" s="190"/>
      <c r="J17" s="190"/>
      <c r="K17" s="190"/>
      <c r="L17" s="190"/>
      <c r="M17" s="190"/>
      <c r="N17" s="190"/>
      <c r="O17" s="190"/>
      <c r="P17" s="190"/>
      <c r="Q17" s="190"/>
      <c r="R17" s="190"/>
      <c r="S17" s="190"/>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c r="IU17" s="43"/>
      <c r="IV17" s="43"/>
      <c r="IW17" s="43"/>
      <c r="IX17" s="43"/>
      <c r="IY17" s="43"/>
      <c r="IZ17" s="43"/>
      <c r="JA17" s="43"/>
      <c r="JB17" s="43"/>
      <c r="JC17" s="43"/>
      <c r="JD17" s="43"/>
      <c r="JE17" s="43"/>
      <c r="JF17" s="43"/>
      <c r="JG17" s="43"/>
      <c r="JH17" s="43"/>
      <c r="JI17" s="43"/>
      <c r="JJ17" s="43"/>
      <c r="JK17" s="43"/>
      <c r="JL17" s="43"/>
      <c r="JM17" s="43"/>
      <c r="JN17" s="43"/>
      <c r="JO17" s="43"/>
      <c r="JP17" s="43"/>
      <c r="JQ17" s="43"/>
      <c r="JR17" s="43"/>
      <c r="JS17" s="43"/>
      <c r="JT17" s="43"/>
      <c r="JU17" s="43"/>
      <c r="JV17" s="43"/>
      <c r="JW17" s="43"/>
      <c r="JX17" s="43"/>
      <c r="JY17" s="43"/>
      <c r="JZ17" s="43"/>
      <c r="KA17" s="43"/>
      <c r="KB17" s="43"/>
      <c r="KC17" s="43"/>
      <c r="KD17" s="43"/>
      <c r="KE17" s="43"/>
      <c r="KF17" s="43"/>
      <c r="KG17" s="43"/>
      <c r="KH17" s="43"/>
      <c r="KI17" s="43"/>
      <c r="KJ17" s="43"/>
      <c r="KK17" s="43"/>
      <c r="KL17" s="43"/>
      <c r="KM17" s="43"/>
      <c r="KN17" s="43"/>
      <c r="KO17" s="43"/>
      <c r="KP17" s="43"/>
      <c r="KQ17" s="43"/>
      <c r="KR17" s="43"/>
      <c r="KS17" s="43"/>
      <c r="KT17" s="43"/>
      <c r="KU17" s="43"/>
      <c r="KV17" s="43"/>
      <c r="KW17" s="43"/>
      <c r="KX17" s="43"/>
      <c r="KY17" s="43"/>
      <c r="KZ17" s="43"/>
      <c r="LA17" s="43"/>
      <c r="LB17" s="43"/>
      <c r="LC17" s="43"/>
      <c r="LD17" s="43"/>
      <c r="LE17" s="43"/>
      <c r="LF17" s="43"/>
      <c r="LG17" s="43"/>
      <c r="LH17" s="43"/>
      <c r="LI17" s="43"/>
      <c r="LJ17" s="43"/>
      <c r="LK17" s="43"/>
      <c r="LL17" s="43"/>
      <c r="LM17" s="43"/>
      <c r="LN17" s="43"/>
      <c r="LO17" s="43"/>
      <c r="LP17" s="43"/>
      <c r="LQ17" s="43"/>
      <c r="LR17" s="43"/>
      <c r="LS17" s="43"/>
      <c r="LT17" s="43"/>
      <c r="LU17" s="43"/>
      <c r="LV17" s="43"/>
      <c r="LW17" s="43"/>
      <c r="LX17" s="43"/>
      <c r="LY17" s="43"/>
      <c r="LZ17" s="43"/>
      <c r="MA17" s="43"/>
      <c r="MB17" s="43"/>
      <c r="MC17" s="43"/>
      <c r="MD17" s="43"/>
      <c r="ME17" s="43"/>
      <c r="MF17" s="43"/>
      <c r="MG17" s="43"/>
      <c r="MH17" s="43"/>
      <c r="MI17" s="43"/>
      <c r="MJ17" s="43"/>
      <c r="MK17" s="43"/>
      <c r="ML17" s="43"/>
      <c r="MM17" s="43"/>
      <c r="MN17" s="43"/>
      <c r="MO17" s="43"/>
      <c r="MP17" s="43"/>
      <c r="MQ17" s="43"/>
      <c r="MR17" s="43"/>
      <c r="MS17" s="43"/>
      <c r="MT17" s="43"/>
      <c r="MU17" s="43"/>
      <c r="MV17" s="43"/>
      <c r="MW17" s="43"/>
      <c r="MX17" s="43"/>
      <c r="MY17" s="43"/>
      <c r="MZ17" s="43"/>
      <c r="NA17" s="43"/>
      <c r="NB17" s="43"/>
      <c r="NC17" s="43"/>
      <c r="ND17" s="43"/>
      <c r="NE17" s="43"/>
      <c r="NF17" s="43"/>
      <c r="NG17" s="43"/>
      <c r="NH17" s="43"/>
      <c r="NI17" s="43"/>
      <c r="NJ17" s="43"/>
      <c r="NK17" s="43"/>
      <c r="NL17" s="43"/>
      <c r="NM17" s="43"/>
      <c r="NN17" s="43"/>
      <c r="NO17" s="43"/>
      <c r="NP17" s="43"/>
      <c r="NQ17" s="43"/>
      <c r="NR17" s="43"/>
      <c r="NS17" s="43"/>
      <c r="NT17" s="43"/>
      <c r="NU17" s="43"/>
      <c r="NV17" s="43"/>
      <c r="NW17" s="43"/>
      <c r="NX17" s="43"/>
      <c r="NY17" s="43"/>
      <c r="NZ17" s="43"/>
      <c r="OA17" s="43"/>
      <c r="OB17" s="43"/>
      <c r="OC17" s="43"/>
      <c r="OD17" s="43"/>
      <c r="OE17" s="43"/>
      <c r="OF17" s="43"/>
      <c r="OG17" s="43"/>
      <c r="OH17" s="43"/>
      <c r="OI17" s="43"/>
      <c r="OJ17" s="43"/>
      <c r="OK17" s="43"/>
      <c r="OL17" s="43"/>
      <c r="OM17" s="43"/>
      <c r="ON17" s="43"/>
      <c r="OO17" s="43"/>
      <c r="OP17" s="43"/>
      <c r="OQ17" s="43"/>
      <c r="OR17" s="43"/>
      <c r="OS17" s="43"/>
      <c r="OT17" s="43"/>
      <c r="OU17" s="43"/>
      <c r="OV17" s="43"/>
    </row>
    <row r="18" spans="1:412">
      <c r="A18" s="190"/>
      <c r="B18" s="190"/>
      <c r="C18" s="190"/>
      <c r="D18" s="190"/>
      <c r="E18" s="190"/>
      <c r="F18" s="190"/>
      <c r="G18" s="190"/>
      <c r="H18" s="190"/>
      <c r="I18" s="190"/>
      <c r="J18" s="190"/>
      <c r="K18" s="190"/>
      <c r="L18" s="190"/>
      <c r="M18" s="190"/>
      <c r="N18" s="190"/>
      <c r="O18" s="190"/>
      <c r="P18" s="190"/>
      <c r="Q18" s="190"/>
      <c r="R18" s="190"/>
      <c r="S18" s="190"/>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c r="IW18" s="43"/>
      <c r="IX18" s="43"/>
      <c r="IY18" s="43"/>
      <c r="IZ18" s="43"/>
      <c r="JA18" s="43"/>
      <c r="JB18" s="43"/>
      <c r="JC18" s="43"/>
      <c r="JD18" s="43"/>
      <c r="JE18" s="43"/>
      <c r="JF18" s="43"/>
      <c r="JG18" s="43"/>
      <c r="JH18" s="43"/>
      <c r="JI18" s="43"/>
      <c r="JJ18" s="43"/>
      <c r="JK18" s="43"/>
      <c r="JL18" s="43"/>
      <c r="JM18" s="43"/>
      <c r="JN18" s="43"/>
      <c r="JO18" s="43"/>
      <c r="JP18" s="43"/>
      <c r="JQ18" s="43"/>
      <c r="JR18" s="43"/>
      <c r="JS18" s="43"/>
      <c r="JT18" s="43"/>
      <c r="JU18" s="43"/>
      <c r="JV18" s="43"/>
      <c r="JW18" s="43"/>
      <c r="JX18" s="43"/>
      <c r="JY18" s="43"/>
      <c r="JZ18" s="43"/>
      <c r="KA18" s="43"/>
      <c r="KB18" s="43"/>
      <c r="KC18" s="43"/>
      <c r="KD18" s="43"/>
      <c r="KE18" s="43"/>
      <c r="KF18" s="43"/>
      <c r="KG18" s="43"/>
      <c r="KH18" s="43"/>
      <c r="KI18" s="43"/>
      <c r="KJ18" s="43"/>
      <c r="KK18" s="43"/>
      <c r="KL18" s="43"/>
      <c r="KM18" s="43"/>
      <c r="KN18" s="43"/>
      <c r="KO18" s="43"/>
      <c r="KP18" s="43"/>
      <c r="KQ18" s="43"/>
      <c r="KR18" s="43"/>
      <c r="KS18" s="43"/>
      <c r="KT18" s="43"/>
      <c r="KU18" s="43"/>
      <c r="KV18" s="43"/>
      <c r="KW18" s="43"/>
      <c r="KX18" s="43"/>
      <c r="KY18" s="43"/>
      <c r="KZ18" s="43"/>
      <c r="LA18" s="43"/>
      <c r="LB18" s="43"/>
      <c r="LC18" s="43"/>
      <c r="LD18" s="43"/>
      <c r="LE18" s="43"/>
      <c r="LF18" s="43"/>
      <c r="LG18" s="43"/>
      <c r="LH18" s="43"/>
      <c r="LI18" s="43"/>
      <c r="LJ18" s="43"/>
      <c r="LK18" s="43"/>
      <c r="LL18" s="43"/>
      <c r="LM18" s="43"/>
      <c r="LN18" s="43"/>
      <c r="LO18" s="43"/>
      <c r="LP18" s="43"/>
      <c r="LQ18" s="43"/>
      <c r="LR18" s="43"/>
      <c r="LS18" s="43"/>
      <c r="LT18" s="43"/>
      <c r="LU18" s="43"/>
      <c r="LV18" s="43"/>
      <c r="LW18" s="43"/>
      <c r="LX18" s="43"/>
      <c r="LY18" s="43"/>
      <c r="LZ18" s="43"/>
      <c r="MA18" s="43"/>
      <c r="MB18" s="43"/>
      <c r="MC18" s="43"/>
      <c r="MD18" s="43"/>
      <c r="ME18" s="43"/>
      <c r="MF18" s="43"/>
      <c r="MG18" s="43"/>
      <c r="MH18" s="43"/>
      <c r="MI18" s="43"/>
      <c r="MJ18" s="43"/>
      <c r="MK18" s="43"/>
      <c r="ML18" s="43"/>
      <c r="MM18" s="43"/>
      <c r="MN18" s="43"/>
      <c r="MO18" s="43"/>
      <c r="MP18" s="43"/>
      <c r="MQ18" s="43"/>
      <c r="MR18" s="43"/>
      <c r="MS18" s="43"/>
      <c r="MT18" s="43"/>
      <c r="MU18" s="43"/>
      <c r="MV18" s="43"/>
      <c r="MW18" s="43"/>
      <c r="MX18" s="43"/>
      <c r="MY18" s="43"/>
      <c r="MZ18" s="43"/>
      <c r="NA18" s="43"/>
      <c r="NB18" s="43"/>
      <c r="NC18" s="43"/>
      <c r="ND18" s="43"/>
      <c r="NE18" s="43"/>
      <c r="NF18" s="43"/>
      <c r="NG18" s="43"/>
      <c r="NH18" s="43"/>
      <c r="NI18" s="43"/>
      <c r="NJ18" s="43"/>
      <c r="NK18" s="43"/>
      <c r="NL18" s="43"/>
      <c r="NM18" s="43"/>
      <c r="NN18" s="43"/>
      <c r="NO18" s="43"/>
      <c r="NP18" s="43"/>
      <c r="NQ18" s="43"/>
      <c r="NR18" s="43"/>
      <c r="NS18" s="43"/>
      <c r="NT18" s="43"/>
      <c r="NU18" s="43"/>
      <c r="NV18" s="43"/>
      <c r="NW18" s="43"/>
      <c r="NX18" s="43"/>
      <c r="NY18" s="43"/>
      <c r="NZ18" s="43"/>
      <c r="OA18" s="43"/>
      <c r="OB18" s="43"/>
      <c r="OC18" s="43"/>
      <c r="OD18" s="43"/>
      <c r="OE18" s="43"/>
      <c r="OF18" s="43"/>
      <c r="OG18" s="43"/>
      <c r="OH18" s="43"/>
      <c r="OI18" s="43"/>
      <c r="OJ18" s="43"/>
      <c r="OK18" s="43"/>
      <c r="OL18" s="43"/>
      <c r="OM18" s="43"/>
      <c r="ON18" s="43"/>
      <c r="OO18" s="43"/>
      <c r="OP18" s="43"/>
      <c r="OQ18" s="43"/>
      <c r="OR18" s="43"/>
      <c r="OS18" s="43"/>
      <c r="OT18" s="43"/>
      <c r="OU18" s="43"/>
      <c r="OV18" s="43"/>
    </row>
    <row r="19" spans="1:412" s="30" customFormat="1">
      <c r="A19" s="190"/>
      <c r="B19" s="190"/>
      <c r="C19" s="190"/>
      <c r="D19" s="190"/>
      <c r="E19" s="190"/>
      <c r="F19" s="190"/>
      <c r="G19" s="190"/>
      <c r="H19" s="190"/>
      <c r="I19" s="190"/>
      <c r="J19" s="190"/>
      <c r="K19" s="190"/>
      <c r="L19" s="190"/>
      <c r="M19" s="190"/>
      <c r="N19" s="190"/>
      <c r="O19" s="190"/>
      <c r="P19" s="190"/>
      <c r="Q19" s="190"/>
      <c r="R19" s="190"/>
      <c r="S19" s="190"/>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c r="IU19" s="43"/>
      <c r="IV19" s="43"/>
      <c r="IW19" s="43"/>
      <c r="IX19" s="43"/>
      <c r="IY19" s="43"/>
      <c r="IZ19" s="43"/>
      <c r="JA19" s="43"/>
      <c r="JB19" s="43"/>
      <c r="JC19" s="43"/>
      <c r="JD19" s="43"/>
      <c r="JE19" s="43"/>
      <c r="JF19" s="43"/>
      <c r="JG19" s="43"/>
      <c r="JH19" s="43"/>
      <c r="JI19" s="43"/>
      <c r="JJ19" s="43"/>
      <c r="JK19" s="43"/>
      <c r="JL19" s="43"/>
      <c r="JM19" s="43"/>
      <c r="JN19" s="43"/>
      <c r="JO19" s="43"/>
      <c r="JP19" s="43"/>
      <c r="JQ19" s="43"/>
      <c r="JR19" s="43"/>
      <c r="JS19" s="43"/>
      <c r="JT19" s="43"/>
      <c r="JU19" s="43"/>
      <c r="JV19" s="43"/>
      <c r="JW19" s="43"/>
      <c r="JX19" s="43"/>
      <c r="JY19" s="43"/>
      <c r="JZ19" s="43"/>
      <c r="KA19" s="43"/>
      <c r="KB19" s="43"/>
      <c r="KC19" s="43"/>
      <c r="KD19" s="43"/>
      <c r="KE19" s="43"/>
      <c r="KF19" s="43"/>
      <c r="KG19" s="43"/>
      <c r="KH19" s="43"/>
      <c r="KI19" s="43"/>
      <c r="KJ19" s="43"/>
      <c r="KK19" s="43"/>
      <c r="KL19" s="43"/>
      <c r="KM19" s="43"/>
      <c r="KN19" s="43"/>
      <c r="KO19" s="43"/>
      <c r="KP19" s="43"/>
      <c r="KQ19" s="43"/>
      <c r="KR19" s="43"/>
      <c r="KS19" s="43"/>
      <c r="KT19" s="43"/>
      <c r="KU19" s="43"/>
      <c r="KV19" s="43"/>
      <c r="KW19" s="43"/>
      <c r="KX19" s="43"/>
      <c r="KY19" s="43"/>
      <c r="KZ19" s="43"/>
      <c r="LA19" s="43"/>
      <c r="LB19" s="43"/>
      <c r="LC19" s="43"/>
      <c r="LD19" s="43"/>
      <c r="LE19" s="43"/>
      <c r="LF19" s="43"/>
      <c r="LG19" s="43"/>
      <c r="LH19" s="43"/>
      <c r="LI19" s="43"/>
      <c r="LJ19" s="43"/>
      <c r="LK19" s="43"/>
      <c r="LL19" s="43"/>
      <c r="LM19" s="43"/>
      <c r="LN19" s="43"/>
      <c r="LO19" s="43"/>
      <c r="LP19" s="43"/>
      <c r="LQ19" s="43"/>
      <c r="LR19" s="43"/>
      <c r="LS19" s="43"/>
      <c r="LT19" s="43"/>
      <c r="LU19" s="43"/>
      <c r="LV19" s="43"/>
      <c r="LW19" s="43"/>
      <c r="LX19" s="43"/>
      <c r="LY19" s="43"/>
      <c r="LZ19" s="43"/>
      <c r="MA19" s="43"/>
      <c r="MB19" s="43"/>
      <c r="MC19" s="43"/>
      <c r="MD19" s="43"/>
      <c r="ME19" s="43"/>
      <c r="MF19" s="43"/>
      <c r="MG19" s="43"/>
      <c r="MH19" s="43"/>
      <c r="MI19" s="43"/>
      <c r="MJ19" s="43"/>
      <c r="MK19" s="43"/>
      <c r="ML19" s="43"/>
      <c r="MM19" s="43"/>
      <c r="MN19" s="43"/>
      <c r="MO19" s="43"/>
      <c r="MP19" s="43"/>
      <c r="MQ19" s="43"/>
      <c r="MR19" s="43"/>
      <c r="MS19" s="43"/>
      <c r="MT19" s="43"/>
      <c r="MU19" s="43"/>
      <c r="MV19" s="43"/>
      <c r="MW19" s="43"/>
      <c r="MX19" s="43"/>
      <c r="MY19" s="43"/>
      <c r="MZ19" s="43"/>
      <c r="NA19" s="43"/>
      <c r="NB19" s="43"/>
      <c r="NC19" s="43"/>
      <c r="ND19" s="43"/>
      <c r="NE19" s="43"/>
      <c r="NF19" s="43"/>
      <c r="NG19" s="43"/>
      <c r="NH19" s="43"/>
      <c r="NI19" s="43"/>
      <c r="NJ19" s="43"/>
      <c r="NK19" s="43"/>
      <c r="NL19" s="43"/>
      <c r="NM19" s="43"/>
      <c r="NN19" s="43"/>
      <c r="NO19" s="43"/>
      <c r="NP19" s="43"/>
      <c r="NQ19" s="43"/>
      <c r="NR19" s="43"/>
      <c r="NS19" s="43"/>
      <c r="NT19" s="43"/>
      <c r="NU19" s="43"/>
      <c r="NV19" s="43"/>
      <c r="NW19" s="43"/>
      <c r="NX19" s="43"/>
      <c r="NY19" s="43"/>
      <c r="NZ19" s="43"/>
      <c r="OA19" s="43"/>
      <c r="OB19" s="43"/>
      <c r="OC19" s="43"/>
      <c r="OD19" s="43"/>
      <c r="OE19" s="43"/>
      <c r="OF19" s="43"/>
      <c r="OG19" s="43"/>
      <c r="OH19" s="43"/>
      <c r="OI19" s="43"/>
      <c r="OJ19" s="43"/>
      <c r="OK19" s="43"/>
      <c r="OL19" s="43"/>
      <c r="OM19" s="43"/>
      <c r="ON19" s="43"/>
      <c r="OO19" s="43"/>
      <c r="OP19" s="43"/>
      <c r="OQ19" s="43"/>
      <c r="OR19" s="43"/>
      <c r="OS19" s="43"/>
      <c r="OT19" s="43"/>
      <c r="OU19" s="43"/>
      <c r="OV19" s="43"/>
    </row>
    <row r="20" spans="1:412">
      <c r="A20" s="190"/>
      <c r="B20" s="190"/>
      <c r="C20" s="190"/>
      <c r="D20" s="190"/>
      <c r="E20" s="190"/>
      <c r="F20" s="190"/>
      <c r="G20" s="190"/>
      <c r="H20" s="190"/>
      <c r="I20" s="190"/>
      <c r="J20" s="190"/>
      <c r="K20" s="190"/>
      <c r="L20" s="190"/>
      <c r="M20" s="190"/>
      <c r="N20" s="190"/>
      <c r="O20" s="190"/>
      <c r="P20" s="190"/>
      <c r="Q20" s="190"/>
      <c r="R20" s="190"/>
      <c r="S20" s="190"/>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c r="IU20" s="43"/>
      <c r="IV20" s="43"/>
      <c r="IW20" s="43"/>
      <c r="IX20" s="43"/>
      <c r="IY20" s="43"/>
      <c r="IZ20" s="43"/>
      <c r="JA20" s="43"/>
      <c r="JB20" s="43"/>
      <c r="JC20" s="43"/>
      <c r="JD20" s="43"/>
      <c r="JE20" s="43"/>
      <c r="JF20" s="43"/>
      <c r="JG20" s="43"/>
      <c r="JH20" s="43"/>
      <c r="JI20" s="43"/>
      <c r="JJ20" s="43"/>
      <c r="JK20" s="43"/>
      <c r="JL20" s="43"/>
      <c r="JM20" s="43"/>
      <c r="JN20" s="43"/>
      <c r="JO20" s="43"/>
      <c r="JP20" s="43"/>
      <c r="JQ20" s="43"/>
      <c r="JR20" s="43"/>
      <c r="JS20" s="43"/>
      <c r="JT20" s="43"/>
      <c r="JU20" s="43"/>
      <c r="JV20" s="43"/>
      <c r="JW20" s="43"/>
      <c r="JX20" s="43"/>
      <c r="JY20" s="43"/>
      <c r="JZ20" s="43"/>
      <c r="KA20" s="43"/>
      <c r="KB20" s="43"/>
      <c r="KC20" s="43"/>
      <c r="KD20" s="43"/>
      <c r="KE20" s="43"/>
      <c r="KF20" s="43"/>
      <c r="KG20" s="43"/>
      <c r="KH20" s="43"/>
      <c r="KI20" s="43"/>
      <c r="KJ20" s="43"/>
      <c r="KK20" s="43"/>
      <c r="KL20" s="43"/>
      <c r="KM20" s="43"/>
      <c r="KN20" s="43"/>
      <c r="KO20" s="43"/>
      <c r="KP20" s="43"/>
      <c r="KQ20" s="43"/>
      <c r="KR20" s="43"/>
      <c r="KS20" s="43"/>
      <c r="KT20" s="43"/>
      <c r="KU20" s="43"/>
      <c r="KV20" s="43"/>
      <c r="KW20" s="43"/>
      <c r="KX20" s="43"/>
      <c r="KY20" s="43"/>
      <c r="KZ20" s="43"/>
      <c r="LA20" s="43"/>
      <c r="LB20" s="43"/>
      <c r="LC20" s="43"/>
      <c r="LD20" s="43"/>
      <c r="LE20" s="43"/>
      <c r="LF20" s="43"/>
      <c r="LG20" s="43"/>
      <c r="LH20" s="43"/>
      <c r="LI20" s="43"/>
      <c r="LJ20" s="43"/>
      <c r="LK20" s="43"/>
      <c r="LL20" s="43"/>
      <c r="LM20" s="43"/>
      <c r="LN20" s="43"/>
      <c r="LO20" s="43"/>
      <c r="LP20" s="43"/>
      <c r="LQ20" s="43"/>
      <c r="LR20" s="43"/>
      <c r="LS20" s="43"/>
      <c r="LT20" s="43"/>
      <c r="LU20" s="43"/>
      <c r="LV20" s="43"/>
      <c r="LW20" s="43"/>
      <c r="LX20" s="43"/>
      <c r="LY20" s="43"/>
      <c r="LZ20" s="43"/>
      <c r="MA20" s="43"/>
      <c r="MB20" s="43"/>
      <c r="MC20" s="43"/>
      <c r="MD20" s="43"/>
      <c r="ME20" s="43"/>
      <c r="MF20" s="43"/>
      <c r="MG20" s="43"/>
      <c r="MH20" s="43"/>
      <c r="MI20" s="43"/>
      <c r="MJ20" s="43"/>
      <c r="MK20" s="43"/>
      <c r="ML20" s="43"/>
      <c r="MM20" s="43"/>
      <c r="MN20" s="43"/>
      <c r="MO20" s="43"/>
      <c r="MP20" s="43"/>
      <c r="MQ20" s="43"/>
      <c r="MR20" s="43"/>
      <c r="MS20" s="43"/>
      <c r="MT20" s="43"/>
      <c r="MU20" s="43"/>
      <c r="MV20" s="43"/>
      <c r="MW20" s="43"/>
      <c r="MX20" s="43"/>
      <c r="MY20" s="43"/>
      <c r="MZ20" s="43"/>
      <c r="NA20" s="43"/>
      <c r="NB20" s="43"/>
      <c r="NC20" s="43"/>
      <c r="ND20" s="43"/>
      <c r="NE20" s="43"/>
      <c r="NF20" s="43"/>
      <c r="NG20" s="43"/>
      <c r="NH20" s="43"/>
      <c r="NI20" s="43"/>
      <c r="NJ20" s="43"/>
      <c r="NK20" s="43"/>
      <c r="NL20" s="43"/>
      <c r="NM20" s="43"/>
      <c r="NN20" s="43"/>
      <c r="NO20" s="43"/>
      <c r="NP20" s="43"/>
      <c r="NQ20" s="43"/>
      <c r="NR20" s="43"/>
      <c r="NS20" s="43"/>
      <c r="NT20" s="43"/>
      <c r="NU20" s="43"/>
      <c r="NV20" s="43"/>
      <c r="NW20" s="43"/>
      <c r="NX20" s="43"/>
      <c r="NY20" s="43"/>
      <c r="NZ20" s="43"/>
      <c r="OA20" s="43"/>
      <c r="OB20" s="43"/>
      <c r="OC20" s="43"/>
      <c r="OD20" s="43"/>
      <c r="OE20" s="43"/>
      <c r="OF20" s="43"/>
      <c r="OG20" s="43"/>
      <c r="OH20" s="43"/>
      <c r="OI20" s="43"/>
      <c r="OJ20" s="43"/>
      <c r="OK20" s="43"/>
      <c r="OL20" s="43"/>
      <c r="OM20" s="43"/>
      <c r="ON20" s="43"/>
      <c r="OO20" s="43"/>
      <c r="OP20" s="43"/>
      <c r="OQ20" s="43"/>
      <c r="OR20" s="43"/>
      <c r="OS20" s="43"/>
      <c r="OT20" s="43"/>
      <c r="OU20" s="43"/>
      <c r="OV20" s="43"/>
    </row>
    <row r="21" spans="1:412" s="30" customFormat="1">
      <c r="A21" s="190"/>
      <c r="B21" s="190"/>
      <c r="C21" s="190"/>
      <c r="D21" s="190"/>
      <c r="E21" s="190"/>
      <c r="F21" s="190"/>
      <c r="G21" s="190"/>
      <c r="H21" s="190"/>
      <c r="I21" s="190"/>
      <c r="J21" s="190"/>
      <c r="K21" s="190"/>
      <c r="L21" s="190"/>
      <c r="M21" s="190"/>
      <c r="N21" s="190"/>
      <c r="O21" s="190"/>
      <c r="P21" s="190"/>
      <c r="Q21" s="190"/>
      <c r="R21" s="190"/>
      <c r="S21" s="190"/>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c r="IU21" s="43"/>
      <c r="IV21" s="43"/>
      <c r="IW21" s="43"/>
      <c r="IX21" s="43"/>
      <c r="IY21" s="43"/>
      <c r="IZ21" s="43"/>
      <c r="JA21" s="43"/>
      <c r="JB21" s="43"/>
      <c r="JC21" s="43"/>
      <c r="JD21" s="43"/>
      <c r="JE21" s="43"/>
      <c r="JF21" s="43"/>
      <c r="JG21" s="43"/>
      <c r="JH21" s="43"/>
      <c r="JI21" s="43"/>
      <c r="JJ21" s="43"/>
      <c r="JK21" s="43"/>
      <c r="JL21" s="43"/>
      <c r="JM21" s="43"/>
      <c r="JN21" s="43"/>
      <c r="JO21" s="43"/>
      <c r="JP21" s="43"/>
      <c r="JQ21" s="43"/>
      <c r="JR21" s="43"/>
      <c r="JS21" s="43"/>
      <c r="JT21" s="43"/>
      <c r="JU21" s="43"/>
      <c r="JV21" s="43"/>
      <c r="JW21" s="43"/>
      <c r="JX21" s="43"/>
      <c r="JY21" s="43"/>
      <c r="JZ21" s="43"/>
      <c r="KA21" s="43"/>
      <c r="KB21" s="43"/>
      <c r="KC21" s="43"/>
      <c r="KD21" s="43"/>
      <c r="KE21" s="43"/>
      <c r="KF21" s="43"/>
      <c r="KG21" s="43"/>
      <c r="KH21" s="43"/>
      <c r="KI21" s="43"/>
      <c r="KJ21" s="43"/>
      <c r="KK21" s="43"/>
      <c r="KL21" s="43"/>
      <c r="KM21" s="43"/>
      <c r="KN21" s="43"/>
      <c r="KO21" s="43"/>
      <c r="KP21" s="43"/>
      <c r="KQ21" s="43"/>
      <c r="KR21" s="43"/>
      <c r="KS21" s="43"/>
      <c r="KT21" s="43"/>
      <c r="KU21" s="43"/>
      <c r="KV21" s="43"/>
      <c r="KW21" s="43"/>
      <c r="KX21" s="43"/>
      <c r="KY21" s="43"/>
      <c r="KZ21" s="43"/>
      <c r="LA21" s="43"/>
      <c r="LB21" s="43"/>
      <c r="LC21" s="43"/>
      <c r="LD21" s="43"/>
      <c r="LE21" s="43"/>
      <c r="LF21" s="43"/>
      <c r="LG21" s="43"/>
      <c r="LH21" s="43"/>
      <c r="LI21" s="43"/>
      <c r="LJ21" s="43"/>
      <c r="LK21" s="43"/>
      <c r="LL21" s="43"/>
      <c r="LM21" s="43"/>
      <c r="LN21" s="43"/>
      <c r="LO21" s="43"/>
      <c r="LP21" s="43"/>
      <c r="LQ21" s="43"/>
      <c r="LR21" s="43"/>
      <c r="LS21" s="43"/>
      <c r="LT21" s="43"/>
      <c r="LU21" s="43"/>
      <c r="LV21" s="43"/>
      <c r="LW21" s="43"/>
      <c r="LX21" s="43"/>
      <c r="LY21" s="43"/>
      <c r="LZ21" s="43"/>
      <c r="MA21" s="43"/>
      <c r="MB21" s="43"/>
      <c r="MC21" s="43"/>
      <c r="MD21" s="43"/>
      <c r="ME21" s="43"/>
      <c r="MF21" s="43"/>
      <c r="MG21" s="43"/>
      <c r="MH21" s="43"/>
      <c r="MI21" s="43"/>
      <c r="MJ21" s="43"/>
      <c r="MK21" s="43"/>
      <c r="ML21" s="43"/>
      <c r="MM21" s="43"/>
      <c r="MN21" s="43"/>
      <c r="MO21" s="43"/>
      <c r="MP21" s="43"/>
      <c r="MQ21" s="43"/>
      <c r="MR21" s="43"/>
      <c r="MS21" s="43"/>
      <c r="MT21" s="43"/>
      <c r="MU21" s="43"/>
      <c r="MV21" s="43"/>
      <c r="MW21" s="43"/>
      <c r="MX21" s="43"/>
      <c r="MY21" s="43"/>
      <c r="MZ21" s="43"/>
      <c r="NA21" s="43"/>
      <c r="NB21" s="43"/>
      <c r="NC21" s="43"/>
      <c r="ND21" s="43"/>
      <c r="NE21" s="43"/>
      <c r="NF21" s="43"/>
      <c r="NG21" s="43"/>
      <c r="NH21" s="43"/>
      <c r="NI21" s="43"/>
      <c r="NJ21" s="43"/>
      <c r="NK21" s="43"/>
      <c r="NL21" s="43"/>
      <c r="NM21" s="43"/>
      <c r="NN21" s="43"/>
      <c r="NO21" s="43"/>
      <c r="NP21" s="43"/>
      <c r="NQ21" s="43"/>
      <c r="NR21" s="43"/>
      <c r="NS21" s="43"/>
      <c r="NT21" s="43"/>
      <c r="NU21" s="43"/>
      <c r="NV21" s="43"/>
      <c r="NW21" s="43"/>
      <c r="NX21" s="43"/>
      <c r="NY21" s="43"/>
      <c r="NZ21" s="43"/>
      <c r="OA21" s="43"/>
      <c r="OB21" s="43"/>
      <c r="OC21" s="43"/>
      <c r="OD21" s="43"/>
      <c r="OE21" s="43"/>
      <c r="OF21" s="43"/>
      <c r="OG21" s="43"/>
      <c r="OH21" s="43"/>
      <c r="OI21" s="43"/>
      <c r="OJ21" s="43"/>
      <c r="OK21" s="43"/>
      <c r="OL21" s="43"/>
      <c r="OM21" s="43"/>
      <c r="ON21" s="43"/>
      <c r="OO21" s="43"/>
      <c r="OP21" s="43"/>
      <c r="OQ21" s="43"/>
      <c r="OR21" s="43"/>
      <c r="OS21" s="43"/>
      <c r="OT21" s="43"/>
      <c r="OU21" s="43"/>
      <c r="OV21" s="43"/>
    </row>
    <row r="22" spans="1:412">
      <c r="A22" s="190"/>
      <c r="B22" s="190"/>
      <c r="C22" s="190"/>
      <c r="D22" s="190"/>
      <c r="E22" s="190"/>
      <c r="F22" s="190"/>
      <c r="G22" s="190"/>
      <c r="H22" s="190"/>
      <c r="I22" s="190"/>
      <c r="J22" s="190"/>
      <c r="K22" s="190"/>
      <c r="L22" s="190"/>
      <c r="M22" s="190"/>
      <c r="N22" s="190"/>
      <c r="O22" s="190"/>
      <c r="P22" s="190"/>
      <c r="Q22" s="190"/>
      <c r="R22" s="190"/>
      <c r="S22" s="190"/>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c r="IW22" s="43"/>
      <c r="IX22" s="43"/>
      <c r="IY22" s="43"/>
      <c r="IZ22" s="43"/>
      <c r="JA22" s="43"/>
      <c r="JB22" s="43"/>
      <c r="JC22" s="43"/>
      <c r="JD22" s="43"/>
      <c r="JE22" s="43"/>
      <c r="JF22" s="43"/>
      <c r="JG22" s="43"/>
      <c r="JH22" s="43"/>
      <c r="JI22" s="43"/>
      <c r="JJ22" s="43"/>
      <c r="JK22" s="43"/>
      <c r="JL22" s="43"/>
      <c r="JM22" s="43"/>
      <c r="JN22" s="43"/>
      <c r="JO22" s="43"/>
      <c r="JP22" s="43"/>
      <c r="JQ22" s="43"/>
      <c r="JR22" s="43"/>
      <c r="JS22" s="43"/>
      <c r="JT22" s="43"/>
      <c r="JU22" s="43"/>
      <c r="JV22" s="43"/>
      <c r="JW22" s="43"/>
      <c r="JX22" s="43"/>
      <c r="JY22" s="43"/>
      <c r="JZ22" s="43"/>
      <c r="KA22" s="43"/>
      <c r="KB22" s="43"/>
      <c r="KC22" s="43"/>
      <c r="KD22" s="43"/>
      <c r="KE22" s="43"/>
      <c r="KF22" s="43"/>
      <c r="KG22" s="43"/>
      <c r="KH22" s="43"/>
      <c r="KI22" s="43"/>
      <c r="KJ22" s="43"/>
      <c r="KK22" s="43"/>
      <c r="KL22" s="43"/>
      <c r="KM22" s="43"/>
      <c r="KN22" s="43"/>
      <c r="KO22" s="43"/>
      <c r="KP22" s="43"/>
      <c r="KQ22" s="43"/>
      <c r="KR22" s="43"/>
      <c r="KS22" s="43"/>
      <c r="KT22" s="43"/>
      <c r="KU22" s="43"/>
      <c r="KV22" s="43"/>
      <c r="KW22" s="43"/>
      <c r="KX22" s="43"/>
      <c r="KY22" s="43"/>
      <c r="KZ22" s="43"/>
      <c r="LA22" s="43"/>
      <c r="LB22" s="43"/>
      <c r="LC22" s="43"/>
      <c r="LD22" s="43"/>
      <c r="LE22" s="43"/>
      <c r="LF22" s="43"/>
      <c r="LG22" s="43"/>
      <c r="LH22" s="43"/>
      <c r="LI22" s="43"/>
      <c r="LJ22" s="43"/>
      <c r="LK22" s="43"/>
      <c r="LL22" s="43"/>
      <c r="LM22" s="43"/>
      <c r="LN22" s="43"/>
      <c r="LO22" s="43"/>
      <c r="LP22" s="43"/>
      <c r="LQ22" s="43"/>
      <c r="LR22" s="43"/>
      <c r="LS22" s="43"/>
      <c r="LT22" s="43"/>
      <c r="LU22" s="43"/>
      <c r="LV22" s="43"/>
      <c r="LW22" s="43"/>
      <c r="LX22" s="43"/>
      <c r="LY22" s="43"/>
      <c r="LZ22" s="43"/>
      <c r="MA22" s="43"/>
      <c r="MB22" s="43"/>
      <c r="MC22" s="43"/>
      <c r="MD22" s="43"/>
      <c r="ME22" s="43"/>
      <c r="MF22" s="43"/>
      <c r="MG22" s="43"/>
      <c r="MH22" s="43"/>
      <c r="MI22" s="43"/>
      <c r="MJ22" s="43"/>
      <c r="MK22" s="43"/>
      <c r="ML22" s="43"/>
      <c r="MM22" s="43"/>
      <c r="MN22" s="43"/>
      <c r="MO22" s="43"/>
      <c r="MP22" s="43"/>
      <c r="MQ22" s="43"/>
      <c r="MR22" s="43"/>
      <c r="MS22" s="43"/>
      <c r="MT22" s="43"/>
      <c r="MU22" s="43"/>
      <c r="MV22" s="43"/>
      <c r="MW22" s="43"/>
      <c r="MX22" s="43"/>
      <c r="MY22" s="43"/>
      <c r="MZ22" s="43"/>
      <c r="NA22" s="43"/>
      <c r="NB22" s="43"/>
      <c r="NC22" s="43"/>
      <c r="ND22" s="43"/>
      <c r="NE22" s="43"/>
      <c r="NF22" s="43"/>
      <c r="NG22" s="43"/>
      <c r="NH22" s="43"/>
      <c r="NI22" s="43"/>
      <c r="NJ22" s="43"/>
      <c r="NK22" s="43"/>
      <c r="NL22" s="43"/>
      <c r="NM22" s="43"/>
      <c r="NN22" s="43"/>
      <c r="NO22" s="43"/>
      <c r="NP22" s="43"/>
      <c r="NQ22" s="43"/>
      <c r="NR22" s="43"/>
      <c r="NS22" s="43"/>
      <c r="NT22" s="43"/>
      <c r="NU22" s="43"/>
      <c r="NV22" s="43"/>
      <c r="NW22" s="43"/>
      <c r="NX22" s="43"/>
      <c r="NY22" s="43"/>
      <c r="NZ22" s="43"/>
      <c r="OA22" s="43"/>
      <c r="OB22" s="43"/>
      <c r="OC22" s="43"/>
      <c r="OD22" s="43"/>
      <c r="OE22" s="43"/>
      <c r="OF22" s="43"/>
      <c r="OG22" s="43"/>
      <c r="OH22" s="43"/>
      <c r="OI22" s="43"/>
      <c r="OJ22" s="43"/>
      <c r="OK22" s="43"/>
      <c r="OL22" s="43"/>
      <c r="OM22" s="43"/>
      <c r="ON22" s="43"/>
      <c r="OO22" s="43"/>
      <c r="OP22" s="43"/>
      <c r="OQ22" s="43"/>
      <c r="OR22" s="43"/>
      <c r="OS22" s="43"/>
      <c r="OT22" s="43"/>
      <c r="OU22" s="43"/>
      <c r="OV22" s="43"/>
    </row>
    <row r="23" spans="1:412" s="30" customFormat="1">
      <c r="A23" s="190"/>
      <c r="B23" s="190"/>
      <c r="C23" s="190"/>
      <c r="D23" s="190"/>
      <c r="E23" s="190"/>
      <c r="F23" s="190"/>
      <c r="G23" s="190"/>
      <c r="H23" s="190"/>
      <c r="I23" s="190"/>
      <c r="J23" s="190"/>
      <c r="K23" s="190"/>
      <c r="L23" s="190"/>
      <c r="M23" s="190"/>
      <c r="N23" s="190"/>
      <c r="O23" s="190"/>
      <c r="P23" s="190"/>
      <c r="Q23" s="190"/>
      <c r="R23" s="190"/>
      <c r="S23" s="190"/>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c r="IP23" s="43"/>
      <c r="IQ23" s="43"/>
      <c r="IR23" s="43"/>
      <c r="IS23" s="43"/>
      <c r="IT23" s="43"/>
      <c r="IU23" s="43"/>
      <c r="IV23" s="43"/>
      <c r="IW23" s="43"/>
      <c r="IX23" s="43"/>
      <c r="IY23" s="43"/>
      <c r="IZ23" s="43"/>
      <c r="JA23" s="43"/>
      <c r="JB23" s="43"/>
      <c r="JC23" s="43"/>
      <c r="JD23" s="43"/>
      <c r="JE23" s="43"/>
      <c r="JF23" s="43"/>
      <c r="JG23" s="43"/>
      <c r="JH23" s="43"/>
      <c r="JI23" s="43"/>
      <c r="JJ23" s="43"/>
      <c r="JK23" s="43"/>
      <c r="JL23" s="43"/>
      <c r="JM23" s="43"/>
      <c r="JN23" s="43"/>
      <c r="JO23" s="43"/>
      <c r="JP23" s="43"/>
      <c r="JQ23" s="43"/>
      <c r="JR23" s="43"/>
      <c r="JS23" s="43"/>
      <c r="JT23" s="43"/>
      <c r="JU23" s="43"/>
      <c r="JV23" s="43"/>
      <c r="JW23" s="43"/>
      <c r="JX23" s="43"/>
      <c r="JY23" s="43"/>
      <c r="JZ23" s="43"/>
      <c r="KA23" s="43"/>
      <c r="KB23" s="43"/>
      <c r="KC23" s="43"/>
      <c r="KD23" s="43"/>
      <c r="KE23" s="43"/>
      <c r="KF23" s="43"/>
      <c r="KG23" s="43"/>
      <c r="KH23" s="43"/>
      <c r="KI23" s="43"/>
      <c r="KJ23" s="43"/>
      <c r="KK23" s="43"/>
      <c r="KL23" s="43"/>
      <c r="KM23" s="43"/>
      <c r="KN23" s="43"/>
      <c r="KO23" s="43"/>
      <c r="KP23" s="43"/>
      <c r="KQ23" s="43"/>
      <c r="KR23" s="43"/>
      <c r="KS23" s="43"/>
      <c r="KT23" s="43"/>
      <c r="KU23" s="43"/>
      <c r="KV23" s="43"/>
      <c r="KW23" s="43"/>
      <c r="KX23" s="43"/>
      <c r="KY23" s="43"/>
      <c r="KZ23" s="43"/>
      <c r="LA23" s="43"/>
      <c r="LB23" s="43"/>
      <c r="LC23" s="43"/>
      <c r="LD23" s="43"/>
      <c r="LE23" s="43"/>
      <c r="LF23" s="43"/>
      <c r="LG23" s="43"/>
      <c r="LH23" s="43"/>
      <c r="LI23" s="43"/>
      <c r="LJ23" s="43"/>
      <c r="LK23" s="43"/>
      <c r="LL23" s="43"/>
      <c r="LM23" s="43"/>
      <c r="LN23" s="43"/>
      <c r="LO23" s="43"/>
      <c r="LP23" s="43"/>
      <c r="LQ23" s="43"/>
      <c r="LR23" s="43"/>
      <c r="LS23" s="43"/>
      <c r="LT23" s="43"/>
      <c r="LU23" s="43"/>
      <c r="LV23" s="43"/>
      <c r="LW23" s="43"/>
      <c r="LX23" s="43"/>
      <c r="LY23" s="43"/>
      <c r="LZ23" s="43"/>
      <c r="MA23" s="43"/>
      <c r="MB23" s="43"/>
      <c r="MC23" s="43"/>
      <c r="MD23" s="43"/>
      <c r="ME23" s="43"/>
      <c r="MF23" s="43"/>
      <c r="MG23" s="43"/>
      <c r="MH23" s="43"/>
      <c r="MI23" s="43"/>
      <c r="MJ23" s="43"/>
      <c r="MK23" s="43"/>
      <c r="ML23" s="43"/>
      <c r="MM23" s="43"/>
      <c r="MN23" s="43"/>
      <c r="MO23" s="43"/>
      <c r="MP23" s="43"/>
      <c r="MQ23" s="43"/>
      <c r="MR23" s="43"/>
      <c r="MS23" s="43"/>
      <c r="MT23" s="43"/>
      <c r="MU23" s="43"/>
      <c r="MV23" s="43"/>
      <c r="MW23" s="43"/>
      <c r="MX23" s="43"/>
      <c r="MY23" s="43"/>
      <c r="MZ23" s="43"/>
      <c r="NA23" s="43"/>
      <c r="NB23" s="43"/>
      <c r="NC23" s="43"/>
      <c r="ND23" s="43"/>
      <c r="NE23" s="43"/>
      <c r="NF23" s="43"/>
      <c r="NG23" s="43"/>
      <c r="NH23" s="43"/>
      <c r="NI23" s="43"/>
      <c r="NJ23" s="43"/>
      <c r="NK23" s="43"/>
      <c r="NL23" s="43"/>
      <c r="NM23" s="43"/>
      <c r="NN23" s="43"/>
      <c r="NO23" s="43"/>
      <c r="NP23" s="43"/>
      <c r="NQ23" s="43"/>
      <c r="NR23" s="43"/>
      <c r="NS23" s="43"/>
      <c r="NT23" s="43"/>
      <c r="NU23" s="43"/>
      <c r="NV23" s="43"/>
      <c r="NW23" s="43"/>
      <c r="NX23" s="43"/>
      <c r="NY23" s="43"/>
      <c r="NZ23" s="43"/>
      <c r="OA23" s="43"/>
      <c r="OB23" s="43"/>
      <c r="OC23" s="43"/>
      <c r="OD23" s="43"/>
      <c r="OE23" s="43"/>
      <c r="OF23" s="43"/>
      <c r="OG23" s="43"/>
      <c r="OH23" s="43"/>
      <c r="OI23" s="43"/>
      <c r="OJ23" s="43"/>
      <c r="OK23" s="43"/>
      <c r="OL23" s="43"/>
      <c r="OM23" s="43"/>
      <c r="ON23" s="43"/>
      <c r="OO23" s="43"/>
      <c r="OP23" s="43"/>
      <c r="OQ23" s="43"/>
      <c r="OR23" s="43"/>
      <c r="OS23" s="43"/>
      <c r="OT23" s="43"/>
      <c r="OU23" s="43"/>
      <c r="OV23" s="43"/>
    </row>
    <row r="24" spans="1:412">
      <c r="A24" s="190"/>
      <c r="B24" s="190"/>
      <c r="C24" s="190"/>
      <c r="D24" s="190"/>
      <c r="E24" s="190"/>
      <c r="F24" s="190"/>
      <c r="G24" s="190"/>
      <c r="H24" s="190"/>
      <c r="I24" s="190"/>
      <c r="J24" s="190"/>
      <c r="K24" s="190"/>
      <c r="L24" s="190"/>
      <c r="M24" s="190"/>
      <c r="N24" s="190"/>
      <c r="O24" s="190"/>
      <c r="P24" s="190"/>
      <c r="Q24" s="190"/>
      <c r="R24" s="190"/>
      <c r="S24" s="190"/>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c r="IC24" s="43"/>
      <c r="ID24" s="43"/>
      <c r="IE24" s="43"/>
      <c r="IF24" s="43"/>
      <c r="IG24" s="43"/>
      <c r="IH24" s="43"/>
      <c r="II24" s="43"/>
      <c r="IJ24" s="43"/>
      <c r="IK24" s="43"/>
      <c r="IL24" s="43"/>
      <c r="IM24" s="43"/>
      <c r="IN24" s="43"/>
      <c r="IO24" s="43"/>
      <c r="IP24" s="43"/>
      <c r="IQ24" s="43"/>
      <c r="IR24" s="43"/>
      <c r="IS24" s="43"/>
      <c r="IT24" s="43"/>
      <c r="IU24" s="43"/>
      <c r="IV24" s="43"/>
      <c r="IW24" s="43"/>
      <c r="IX24" s="43"/>
      <c r="IY24" s="43"/>
      <c r="IZ24" s="43"/>
      <c r="JA24" s="43"/>
      <c r="JB24" s="43"/>
      <c r="JC24" s="43"/>
      <c r="JD24" s="43"/>
      <c r="JE24" s="43"/>
      <c r="JF24" s="43"/>
      <c r="JG24" s="43"/>
      <c r="JH24" s="43"/>
      <c r="JI24" s="43"/>
      <c r="JJ24" s="43"/>
      <c r="JK24" s="43"/>
      <c r="JL24" s="43"/>
      <c r="JM24" s="43"/>
      <c r="JN24" s="43"/>
      <c r="JO24" s="43"/>
      <c r="JP24" s="43"/>
      <c r="JQ24" s="43"/>
      <c r="JR24" s="43"/>
      <c r="JS24" s="43"/>
      <c r="JT24" s="43"/>
      <c r="JU24" s="43"/>
      <c r="JV24" s="43"/>
      <c r="JW24" s="43"/>
      <c r="JX24" s="43"/>
      <c r="JY24" s="43"/>
      <c r="JZ24" s="43"/>
      <c r="KA24" s="43"/>
      <c r="KB24" s="43"/>
      <c r="KC24" s="43"/>
      <c r="KD24" s="43"/>
      <c r="KE24" s="43"/>
      <c r="KF24" s="43"/>
      <c r="KG24" s="43"/>
      <c r="KH24" s="43"/>
      <c r="KI24" s="43"/>
      <c r="KJ24" s="43"/>
      <c r="KK24" s="43"/>
      <c r="KL24" s="43"/>
      <c r="KM24" s="43"/>
      <c r="KN24" s="43"/>
      <c r="KO24" s="43"/>
      <c r="KP24" s="43"/>
      <c r="KQ24" s="43"/>
      <c r="KR24" s="43"/>
      <c r="KS24" s="43"/>
      <c r="KT24" s="43"/>
      <c r="KU24" s="43"/>
      <c r="KV24" s="43"/>
      <c r="KW24" s="43"/>
      <c r="KX24" s="43"/>
      <c r="KY24" s="43"/>
      <c r="KZ24" s="43"/>
      <c r="LA24" s="43"/>
      <c r="LB24" s="43"/>
      <c r="LC24" s="43"/>
      <c r="LD24" s="43"/>
      <c r="LE24" s="43"/>
      <c r="LF24" s="43"/>
      <c r="LG24" s="43"/>
      <c r="LH24" s="43"/>
      <c r="LI24" s="43"/>
      <c r="LJ24" s="43"/>
      <c r="LK24" s="43"/>
      <c r="LL24" s="43"/>
      <c r="LM24" s="43"/>
      <c r="LN24" s="43"/>
      <c r="LO24" s="43"/>
      <c r="LP24" s="43"/>
      <c r="LQ24" s="43"/>
      <c r="LR24" s="43"/>
      <c r="LS24" s="43"/>
      <c r="LT24" s="43"/>
      <c r="LU24" s="43"/>
      <c r="LV24" s="43"/>
      <c r="LW24" s="43"/>
      <c r="LX24" s="43"/>
      <c r="LY24" s="43"/>
      <c r="LZ24" s="43"/>
      <c r="MA24" s="43"/>
      <c r="MB24" s="43"/>
      <c r="MC24" s="43"/>
      <c r="MD24" s="43"/>
      <c r="ME24" s="43"/>
      <c r="MF24" s="43"/>
      <c r="MG24" s="43"/>
      <c r="MH24" s="43"/>
      <c r="MI24" s="43"/>
      <c r="MJ24" s="43"/>
      <c r="MK24" s="43"/>
      <c r="ML24" s="43"/>
      <c r="MM24" s="43"/>
      <c r="MN24" s="43"/>
      <c r="MO24" s="43"/>
      <c r="MP24" s="43"/>
      <c r="MQ24" s="43"/>
      <c r="MR24" s="43"/>
      <c r="MS24" s="43"/>
      <c r="MT24" s="43"/>
      <c r="MU24" s="43"/>
      <c r="MV24" s="43"/>
      <c r="MW24" s="43"/>
      <c r="MX24" s="43"/>
      <c r="MY24" s="43"/>
      <c r="MZ24" s="43"/>
      <c r="NA24" s="43"/>
      <c r="NB24" s="43"/>
      <c r="NC24" s="43"/>
      <c r="ND24" s="43"/>
      <c r="NE24" s="43"/>
      <c r="NF24" s="43"/>
      <c r="NG24" s="43"/>
      <c r="NH24" s="43"/>
      <c r="NI24" s="43"/>
      <c r="NJ24" s="43"/>
      <c r="NK24" s="43"/>
      <c r="NL24" s="43"/>
      <c r="NM24" s="43"/>
      <c r="NN24" s="43"/>
      <c r="NO24" s="43"/>
      <c r="NP24" s="43"/>
      <c r="NQ24" s="43"/>
      <c r="NR24" s="43"/>
      <c r="NS24" s="43"/>
      <c r="NT24" s="43"/>
      <c r="NU24" s="43"/>
      <c r="NV24" s="43"/>
      <c r="NW24" s="43"/>
      <c r="NX24" s="43"/>
      <c r="NY24" s="43"/>
      <c r="NZ24" s="43"/>
      <c r="OA24" s="43"/>
      <c r="OB24" s="43"/>
      <c r="OC24" s="43"/>
      <c r="OD24" s="43"/>
      <c r="OE24" s="43"/>
      <c r="OF24" s="43"/>
      <c r="OG24" s="43"/>
      <c r="OH24" s="43"/>
      <c r="OI24" s="43"/>
      <c r="OJ24" s="43"/>
      <c r="OK24" s="43"/>
      <c r="OL24" s="43"/>
      <c r="OM24" s="43"/>
      <c r="ON24" s="43"/>
      <c r="OO24" s="43"/>
      <c r="OP24" s="43"/>
      <c r="OQ24" s="43"/>
      <c r="OR24" s="43"/>
      <c r="OS24" s="43"/>
      <c r="OT24" s="43"/>
      <c r="OU24" s="43"/>
      <c r="OV24" s="43"/>
    </row>
    <row r="25" spans="1:412" s="30" customFormat="1">
      <c r="A25" s="190"/>
      <c r="B25" s="190"/>
      <c r="C25" s="190"/>
      <c r="D25" s="190"/>
      <c r="E25" s="190"/>
      <c r="F25" s="190"/>
      <c r="G25" s="190"/>
      <c r="H25" s="190"/>
      <c r="I25" s="190"/>
      <c r="J25" s="190"/>
      <c r="K25" s="190"/>
      <c r="L25" s="190"/>
      <c r="M25" s="190"/>
      <c r="N25" s="190"/>
      <c r="O25" s="190"/>
      <c r="P25" s="190"/>
      <c r="Q25" s="190"/>
      <c r="R25" s="190"/>
      <c r="S25" s="190"/>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c r="IC25" s="43"/>
      <c r="ID25" s="43"/>
      <c r="IE25" s="43"/>
      <c r="IF25" s="43"/>
      <c r="IG25" s="43"/>
      <c r="IH25" s="43"/>
      <c r="II25" s="43"/>
      <c r="IJ25" s="43"/>
      <c r="IK25" s="43"/>
      <c r="IL25" s="43"/>
      <c r="IM25" s="43"/>
      <c r="IN25" s="43"/>
      <c r="IO25" s="43"/>
      <c r="IP25" s="43"/>
      <c r="IQ25" s="43"/>
      <c r="IR25" s="43"/>
      <c r="IS25" s="43"/>
      <c r="IT25" s="43"/>
      <c r="IU25" s="43"/>
      <c r="IV25" s="43"/>
      <c r="IW25" s="43"/>
      <c r="IX25" s="43"/>
      <c r="IY25" s="43"/>
      <c r="IZ25" s="43"/>
      <c r="JA25" s="43"/>
      <c r="JB25" s="43"/>
      <c r="JC25" s="43"/>
      <c r="JD25" s="43"/>
      <c r="JE25" s="43"/>
      <c r="JF25" s="43"/>
      <c r="JG25" s="43"/>
      <c r="JH25" s="43"/>
      <c r="JI25" s="43"/>
      <c r="JJ25" s="43"/>
      <c r="JK25" s="43"/>
      <c r="JL25" s="43"/>
      <c r="JM25" s="43"/>
      <c r="JN25" s="43"/>
      <c r="JO25" s="43"/>
      <c r="JP25" s="43"/>
      <c r="JQ25" s="43"/>
      <c r="JR25" s="43"/>
      <c r="JS25" s="43"/>
      <c r="JT25" s="43"/>
      <c r="JU25" s="43"/>
      <c r="JV25" s="43"/>
      <c r="JW25" s="43"/>
      <c r="JX25" s="43"/>
      <c r="JY25" s="43"/>
      <c r="JZ25" s="43"/>
      <c r="KA25" s="43"/>
      <c r="KB25" s="43"/>
      <c r="KC25" s="43"/>
      <c r="KD25" s="43"/>
      <c r="KE25" s="43"/>
      <c r="KF25" s="43"/>
      <c r="KG25" s="43"/>
      <c r="KH25" s="43"/>
      <c r="KI25" s="43"/>
      <c r="KJ25" s="43"/>
      <c r="KK25" s="43"/>
      <c r="KL25" s="43"/>
      <c r="KM25" s="43"/>
      <c r="KN25" s="43"/>
      <c r="KO25" s="43"/>
      <c r="KP25" s="43"/>
      <c r="KQ25" s="43"/>
      <c r="KR25" s="43"/>
      <c r="KS25" s="43"/>
      <c r="KT25" s="43"/>
      <c r="KU25" s="43"/>
      <c r="KV25" s="43"/>
      <c r="KW25" s="43"/>
      <c r="KX25" s="43"/>
      <c r="KY25" s="43"/>
      <c r="KZ25" s="43"/>
      <c r="LA25" s="43"/>
      <c r="LB25" s="43"/>
      <c r="LC25" s="43"/>
      <c r="LD25" s="43"/>
      <c r="LE25" s="43"/>
      <c r="LF25" s="43"/>
      <c r="LG25" s="43"/>
      <c r="LH25" s="43"/>
      <c r="LI25" s="43"/>
      <c r="LJ25" s="43"/>
      <c r="LK25" s="43"/>
      <c r="LL25" s="43"/>
      <c r="LM25" s="43"/>
      <c r="LN25" s="43"/>
      <c r="LO25" s="43"/>
      <c r="LP25" s="43"/>
      <c r="LQ25" s="43"/>
      <c r="LR25" s="43"/>
      <c r="LS25" s="43"/>
      <c r="LT25" s="43"/>
      <c r="LU25" s="43"/>
      <c r="LV25" s="43"/>
      <c r="LW25" s="43"/>
      <c r="LX25" s="43"/>
      <c r="LY25" s="43"/>
      <c r="LZ25" s="43"/>
      <c r="MA25" s="43"/>
      <c r="MB25" s="43"/>
      <c r="MC25" s="43"/>
      <c r="MD25" s="43"/>
      <c r="ME25" s="43"/>
      <c r="MF25" s="43"/>
      <c r="MG25" s="43"/>
      <c r="MH25" s="43"/>
      <c r="MI25" s="43"/>
      <c r="MJ25" s="43"/>
      <c r="MK25" s="43"/>
      <c r="ML25" s="43"/>
      <c r="MM25" s="43"/>
      <c r="MN25" s="43"/>
      <c r="MO25" s="43"/>
      <c r="MP25" s="43"/>
      <c r="MQ25" s="43"/>
      <c r="MR25" s="43"/>
      <c r="MS25" s="43"/>
      <c r="MT25" s="43"/>
      <c r="MU25" s="43"/>
      <c r="MV25" s="43"/>
      <c r="MW25" s="43"/>
      <c r="MX25" s="43"/>
      <c r="MY25" s="43"/>
      <c r="MZ25" s="43"/>
      <c r="NA25" s="43"/>
      <c r="NB25" s="43"/>
      <c r="NC25" s="43"/>
      <c r="ND25" s="43"/>
      <c r="NE25" s="43"/>
      <c r="NF25" s="43"/>
      <c r="NG25" s="43"/>
      <c r="NH25" s="43"/>
      <c r="NI25" s="43"/>
      <c r="NJ25" s="43"/>
      <c r="NK25" s="43"/>
      <c r="NL25" s="43"/>
      <c r="NM25" s="43"/>
      <c r="NN25" s="43"/>
      <c r="NO25" s="43"/>
      <c r="NP25" s="43"/>
      <c r="NQ25" s="43"/>
      <c r="NR25" s="43"/>
      <c r="NS25" s="43"/>
      <c r="NT25" s="43"/>
      <c r="NU25" s="43"/>
      <c r="NV25" s="43"/>
      <c r="NW25" s="43"/>
      <c r="NX25" s="43"/>
      <c r="NY25" s="43"/>
      <c r="NZ25" s="43"/>
      <c r="OA25" s="43"/>
      <c r="OB25" s="43"/>
      <c r="OC25" s="43"/>
      <c r="OD25" s="43"/>
      <c r="OE25" s="43"/>
      <c r="OF25" s="43"/>
      <c r="OG25" s="43"/>
      <c r="OH25" s="43"/>
      <c r="OI25" s="43"/>
      <c r="OJ25" s="43"/>
      <c r="OK25" s="43"/>
      <c r="OL25" s="43"/>
      <c r="OM25" s="43"/>
      <c r="ON25" s="43"/>
      <c r="OO25" s="43"/>
      <c r="OP25" s="43"/>
      <c r="OQ25" s="43"/>
      <c r="OR25" s="43"/>
      <c r="OS25" s="43"/>
      <c r="OT25" s="43"/>
      <c r="OU25" s="43"/>
      <c r="OV25" s="43"/>
    </row>
    <row r="26" spans="1:412">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c r="IU26" s="43"/>
      <c r="IV26" s="43"/>
      <c r="IW26" s="43"/>
      <c r="IX26" s="43"/>
      <c r="IY26" s="43"/>
      <c r="IZ26" s="43"/>
      <c r="JA26" s="43"/>
      <c r="JB26" s="43"/>
      <c r="JC26" s="43"/>
      <c r="JD26" s="43"/>
      <c r="JE26" s="43"/>
      <c r="JF26" s="43"/>
      <c r="JG26" s="43"/>
      <c r="JH26" s="43"/>
      <c r="JI26" s="43"/>
      <c r="JJ26" s="43"/>
      <c r="JK26" s="43"/>
      <c r="JL26" s="43"/>
      <c r="JM26" s="43"/>
      <c r="JN26" s="43"/>
      <c r="JO26" s="43"/>
      <c r="JP26" s="43"/>
      <c r="JQ26" s="43"/>
      <c r="JR26" s="43"/>
      <c r="JS26" s="43"/>
      <c r="JT26" s="43"/>
      <c r="JU26" s="43"/>
      <c r="JV26" s="43"/>
      <c r="JW26" s="43"/>
      <c r="JX26" s="43"/>
      <c r="JY26" s="43"/>
      <c r="JZ26" s="43"/>
      <c r="KA26" s="43"/>
      <c r="KB26" s="43"/>
      <c r="KC26" s="43"/>
      <c r="KD26" s="43"/>
      <c r="KE26" s="43"/>
      <c r="KF26" s="43"/>
      <c r="KG26" s="43"/>
      <c r="KH26" s="43"/>
      <c r="KI26" s="43"/>
      <c r="KJ26" s="43"/>
      <c r="KK26" s="43"/>
      <c r="KL26" s="43"/>
      <c r="KM26" s="43"/>
      <c r="KN26" s="43"/>
      <c r="KO26" s="43"/>
      <c r="KP26" s="43"/>
      <c r="KQ26" s="43"/>
      <c r="KR26" s="43"/>
      <c r="KS26" s="43"/>
      <c r="KT26" s="43"/>
      <c r="KU26" s="43"/>
      <c r="KV26" s="43"/>
      <c r="KW26" s="43"/>
      <c r="KX26" s="43"/>
      <c r="KY26" s="43"/>
      <c r="KZ26" s="43"/>
      <c r="LA26" s="43"/>
      <c r="LB26" s="43"/>
      <c r="LC26" s="43"/>
      <c r="LD26" s="43"/>
      <c r="LE26" s="43"/>
      <c r="LF26" s="43"/>
      <c r="LG26" s="43"/>
      <c r="LH26" s="43"/>
      <c r="LI26" s="43"/>
      <c r="LJ26" s="43"/>
      <c r="LK26" s="43"/>
      <c r="LL26" s="43"/>
      <c r="LM26" s="43"/>
      <c r="LN26" s="43"/>
      <c r="LO26" s="43"/>
      <c r="LP26" s="43"/>
      <c r="LQ26" s="43"/>
      <c r="LR26" s="43"/>
      <c r="LS26" s="43"/>
      <c r="LT26" s="43"/>
      <c r="LU26" s="43"/>
      <c r="LV26" s="43"/>
      <c r="LW26" s="43"/>
      <c r="LX26" s="43"/>
      <c r="LY26" s="43"/>
      <c r="LZ26" s="43"/>
      <c r="MA26" s="43"/>
      <c r="MB26" s="43"/>
      <c r="MC26" s="43"/>
      <c r="MD26" s="43"/>
      <c r="ME26" s="43"/>
      <c r="MF26" s="43"/>
      <c r="MG26" s="43"/>
      <c r="MH26" s="43"/>
      <c r="MI26" s="43"/>
      <c r="MJ26" s="43"/>
      <c r="MK26" s="43"/>
      <c r="ML26" s="43"/>
      <c r="MM26" s="43"/>
      <c r="MN26" s="43"/>
      <c r="MO26" s="43"/>
      <c r="MP26" s="43"/>
      <c r="MQ26" s="43"/>
      <c r="MR26" s="43"/>
      <c r="MS26" s="43"/>
      <c r="MT26" s="43"/>
      <c r="MU26" s="43"/>
      <c r="MV26" s="43"/>
      <c r="MW26" s="43"/>
      <c r="MX26" s="43"/>
      <c r="MY26" s="43"/>
      <c r="MZ26" s="43"/>
      <c r="NA26" s="43"/>
      <c r="NB26" s="43"/>
      <c r="NC26" s="43"/>
      <c r="ND26" s="43"/>
      <c r="NE26" s="43"/>
      <c r="NF26" s="43"/>
      <c r="NG26" s="43"/>
      <c r="NH26" s="43"/>
      <c r="NI26" s="43"/>
      <c r="NJ26" s="43"/>
      <c r="NK26" s="43"/>
      <c r="NL26" s="43"/>
      <c r="NM26" s="43"/>
      <c r="NN26" s="43"/>
      <c r="NO26" s="43"/>
      <c r="NP26" s="43"/>
      <c r="NQ26" s="43"/>
      <c r="NR26" s="43"/>
      <c r="NS26" s="43"/>
      <c r="NT26" s="43"/>
      <c r="NU26" s="43"/>
      <c r="NV26" s="43"/>
      <c r="NW26" s="43"/>
      <c r="NX26" s="43"/>
      <c r="NY26" s="43"/>
      <c r="NZ26" s="43"/>
      <c r="OA26" s="43"/>
      <c r="OB26" s="43"/>
      <c r="OC26" s="43"/>
      <c r="OD26" s="43"/>
      <c r="OE26" s="43"/>
      <c r="OF26" s="43"/>
      <c r="OG26" s="43"/>
      <c r="OH26" s="43"/>
      <c r="OI26" s="43"/>
      <c r="OJ26" s="43"/>
      <c r="OK26" s="43"/>
      <c r="OL26" s="43"/>
      <c r="OM26" s="43"/>
      <c r="ON26" s="43"/>
      <c r="OO26" s="43"/>
      <c r="OP26" s="43"/>
      <c r="OQ26" s="43"/>
      <c r="OR26" s="43"/>
      <c r="OS26" s="43"/>
      <c r="OT26" s="43"/>
      <c r="OU26" s="43"/>
      <c r="OV26" s="43"/>
    </row>
    <row r="27" spans="1:412">
      <c r="A27" s="423"/>
      <c r="B27" s="423"/>
      <c r="C27" s="423"/>
      <c r="D27" s="423"/>
      <c r="E27" s="423"/>
      <c r="F27" s="423"/>
      <c r="G27" s="423"/>
      <c r="H27" s="423"/>
      <c r="I27" s="423"/>
      <c r="J27" s="423"/>
      <c r="K27" s="423"/>
      <c r="L27" s="423"/>
      <c r="M27" s="423"/>
      <c r="N27" s="423"/>
      <c r="O27" s="423"/>
      <c r="P27" s="423"/>
      <c r="Q27" s="423"/>
      <c r="R27" s="423"/>
      <c r="S27" s="42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c r="FT27" s="43"/>
      <c r="FU27" s="43"/>
      <c r="FV27" s="43"/>
      <c r="FW27" s="43"/>
      <c r="FX27" s="43"/>
      <c r="FY27" s="43"/>
      <c r="FZ27" s="43"/>
      <c r="GA27" s="43"/>
      <c r="GB27" s="43"/>
      <c r="GC27" s="43"/>
      <c r="GD27" s="43"/>
      <c r="GE27" s="43"/>
      <c r="GF27" s="43"/>
      <c r="GG27" s="43"/>
      <c r="GH27" s="43"/>
      <c r="GI27" s="43"/>
      <c r="GJ27" s="43"/>
      <c r="GK27" s="43"/>
      <c r="GL27" s="43"/>
      <c r="GM27" s="43"/>
      <c r="GN27" s="43"/>
      <c r="GO27" s="43"/>
      <c r="GP27" s="43"/>
      <c r="GQ27" s="43"/>
      <c r="GR27" s="43"/>
      <c r="GS27" s="43"/>
      <c r="GT27" s="43"/>
      <c r="GU27" s="43"/>
      <c r="GV27" s="43"/>
      <c r="GW27" s="43"/>
      <c r="GX27" s="43"/>
      <c r="GY27" s="43"/>
      <c r="GZ27" s="43"/>
      <c r="HA27" s="43"/>
      <c r="HB27" s="43"/>
      <c r="HC27" s="43"/>
      <c r="HD27" s="43"/>
      <c r="HE27" s="43"/>
      <c r="HF27" s="43"/>
      <c r="HG27" s="43"/>
      <c r="HH27" s="43"/>
      <c r="HI27" s="43"/>
      <c r="HJ27" s="43"/>
      <c r="HK27" s="43"/>
      <c r="HL27" s="43"/>
      <c r="HM27" s="43"/>
      <c r="HN27" s="43"/>
      <c r="HO27" s="43"/>
      <c r="HP27" s="43"/>
      <c r="HQ27" s="43"/>
      <c r="HR27" s="43"/>
      <c r="HS27" s="43"/>
      <c r="HT27" s="43"/>
      <c r="HU27" s="43"/>
      <c r="HV27" s="43"/>
      <c r="HW27" s="43"/>
      <c r="HX27" s="43"/>
      <c r="HY27" s="43"/>
      <c r="HZ27" s="43"/>
      <c r="IA27" s="43"/>
      <c r="IB27" s="43"/>
      <c r="IC27" s="43"/>
      <c r="ID27" s="43"/>
      <c r="IE27" s="43"/>
      <c r="IF27" s="43"/>
      <c r="IG27" s="43"/>
      <c r="IH27" s="43"/>
      <c r="II27" s="43"/>
      <c r="IJ27" s="43"/>
      <c r="IK27" s="43"/>
      <c r="IL27" s="43"/>
      <c r="IM27" s="43"/>
      <c r="IN27" s="43"/>
      <c r="IO27" s="43"/>
      <c r="IP27" s="43"/>
      <c r="IQ27" s="43"/>
      <c r="IR27" s="43"/>
      <c r="IS27" s="43"/>
      <c r="IT27" s="43"/>
      <c r="IU27" s="43"/>
      <c r="IV27" s="43"/>
      <c r="IW27" s="43"/>
      <c r="IX27" s="43"/>
      <c r="IY27" s="43"/>
      <c r="IZ27" s="43"/>
      <c r="JA27" s="43"/>
      <c r="JB27" s="43"/>
      <c r="JC27" s="43"/>
      <c r="JD27" s="43"/>
      <c r="JE27" s="43"/>
      <c r="JF27" s="43"/>
      <c r="JG27" s="43"/>
      <c r="JH27" s="43"/>
      <c r="JI27" s="43"/>
      <c r="JJ27" s="43"/>
      <c r="JK27" s="43"/>
      <c r="JL27" s="43"/>
      <c r="JM27" s="43"/>
      <c r="JN27" s="43"/>
      <c r="JO27" s="43"/>
      <c r="JP27" s="43"/>
      <c r="JQ27" s="43"/>
      <c r="JR27" s="43"/>
      <c r="JS27" s="43"/>
      <c r="JT27" s="43"/>
      <c r="JU27" s="43"/>
      <c r="JV27" s="43"/>
      <c r="JW27" s="43"/>
      <c r="JX27" s="43"/>
      <c r="JY27" s="43"/>
      <c r="JZ27" s="43"/>
      <c r="KA27" s="43"/>
      <c r="KB27" s="43"/>
      <c r="KC27" s="43"/>
      <c r="KD27" s="43"/>
      <c r="KE27" s="43"/>
      <c r="KF27" s="43"/>
      <c r="KG27" s="43"/>
      <c r="KH27" s="43"/>
      <c r="KI27" s="43"/>
      <c r="KJ27" s="43"/>
      <c r="KK27" s="43"/>
      <c r="KL27" s="43"/>
      <c r="KM27" s="43"/>
      <c r="KN27" s="43"/>
      <c r="KO27" s="43"/>
      <c r="KP27" s="43"/>
      <c r="KQ27" s="43"/>
      <c r="KR27" s="43"/>
      <c r="KS27" s="43"/>
      <c r="KT27" s="43"/>
      <c r="KU27" s="43"/>
      <c r="KV27" s="43"/>
      <c r="KW27" s="43"/>
      <c r="KX27" s="43"/>
      <c r="KY27" s="43"/>
      <c r="KZ27" s="43"/>
      <c r="LA27" s="43"/>
      <c r="LB27" s="43"/>
      <c r="LC27" s="43"/>
      <c r="LD27" s="43"/>
      <c r="LE27" s="43"/>
      <c r="LF27" s="43"/>
      <c r="LG27" s="43"/>
      <c r="LH27" s="43"/>
      <c r="LI27" s="43"/>
      <c r="LJ27" s="43"/>
      <c r="LK27" s="43"/>
      <c r="LL27" s="43"/>
      <c r="LM27" s="43"/>
      <c r="LN27" s="43"/>
      <c r="LO27" s="43"/>
      <c r="LP27" s="43"/>
      <c r="LQ27" s="43"/>
      <c r="LR27" s="43"/>
      <c r="LS27" s="43"/>
      <c r="LT27" s="43"/>
      <c r="LU27" s="43"/>
      <c r="LV27" s="43"/>
      <c r="LW27" s="43"/>
      <c r="LX27" s="43"/>
      <c r="LY27" s="43"/>
      <c r="LZ27" s="43"/>
      <c r="MA27" s="43"/>
      <c r="MB27" s="43"/>
      <c r="MC27" s="43"/>
      <c r="MD27" s="43"/>
      <c r="ME27" s="43"/>
      <c r="MF27" s="43"/>
      <c r="MG27" s="43"/>
      <c r="MH27" s="43"/>
      <c r="MI27" s="43"/>
      <c r="MJ27" s="43"/>
      <c r="MK27" s="43"/>
      <c r="ML27" s="43"/>
      <c r="MM27" s="43"/>
      <c r="MN27" s="43"/>
      <c r="MO27" s="43"/>
      <c r="MP27" s="43"/>
      <c r="MQ27" s="43"/>
      <c r="MR27" s="43"/>
      <c r="MS27" s="43"/>
      <c r="MT27" s="43"/>
      <c r="MU27" s="43"/>
      <c r="MV27" s="43"/>
      <c r="MW27" s="43"/>
      <c r="MX27" s="43"/>
      <c r="MY27" s="43"/>
      <c r="MZ27" s="43"/>
      <c r="NA27" s="43"/>
      <c r="NB27" s="43"/>
      <c r="NC27" s="43"/>
      <c r="ND27" s="43"/>
      <c r="NE27" s="43"/>
      <c r="NF27" s="43"/>
      <c r="NG27" s="43"/>
      <c r="NH27" s="43"/>
      <c r="NI27" s="43"/>
      <c r="NJ27" s="43"/>
      <c r="NK27" s="43"/>
      <c r="NL27" s="43"/>
      <c r="NM27" s="43"/>
      <c r="NN27" s="43"/>
      <c r="NO27" s="43"/>
      <c r="NP27" s="43"/>
      <c r="NQ27" s="43"/>
      <c r="NR27" s="43"/>
      <c r="NS27" s="43"/>
      <c r="NT27" s="43"/>
      <c r="NU27" s="43"/>
      <c r="NV27" s="43"/>
      <c r="NW27" s="43"/>
      <c r="NX27" s="43"/>
      <c r="NY27" s="43"/>
      <c r="NZ27" s="43"/>
      <c r="OA27" s="43"/>
      <c r="OB27" s="43"/>
      <c r="OC27" s="43"/>
      <c r="OD27" s="43"/>
      <c r="OE27" s="43"/>
      <c r="OF27" s="43"/>
      <c r="OG27" s="43"/>
      <c r="OH27" s="43"/>
      <c r="OI27" s="43"/>
      <c r="OJ27" s="43"/>
      <c r="OK27" s="43"/>
      <c r="OL27" s="43"/>
      <c r="OM27" s="43"/>
      <c r="ON27" s="43"/>
      <c r="OO27" s="43"/>
      <c r="OP27" s="43"/>
      <c r="OQ27" s="43"/>
      <c r="OR27" s="43"/>
      <c r="OS27" s="43"/>
      <c r="OT27" s="43"/>
      <c r="OU27" s="43"/>
      <c r="OV27" s="43"/>
    </row>
    <row r="28" spans="1:412">
      <c r="A28" s="423"/>
      <c r="B28" s="423"/>
      <c r="C28" s="423"/>
      <c r="D28" s="423"/>
      <c r="E28" s="423"/>
      <c r="F28" s="423"/>
      <c r="G28" s="423"/>
      <c r="H28" s="423"/>
      <c r="I28" s="423"/>
      <c r="J28" s="423"/>
      <c r="K28" s="423"/>
      <c r="L28" s="423"/>
      <c r="M28" s="423"/>
      <c r="N28" s="423"/>
      <c r="O28" s="423"/>
      <c r="P28" s="423"/>
      <c r="Q28" s="423"/>
      <c r="R28" s="423"/>
      <c r="S28" s="42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c r="HV28" s="43"/>
      <c r="HW28" s="43"/>
      <c r="HX28" s="43"/>
      <c r="HY28" s="43"/>
      <c r="HZ28" s="43"/>
      <c r="IA28" s="43"/>
      <c r="IB28" s="43"/>
      <c r="IC28" s="43"/>
      <c r="ID28" s="43"/>
      <c r="IE28" s="43"/>
      <c r="IF28" s="43"/>
      <c r="IG28" s="43"/>
      <c r="IH28" s="43"/>
      <c r="II28" s="43"/>
      <c r="IJ28" s="43"/>
      <c r="IK28" s="43"/>
      <c r="IL28" s="43"/>
      <c r="IM28" s="43"/>
      <c r="IN28" s="43"/>
      <c r="IO28" s="43"/>
      <c r="IP28" s="43"/>
      <c r="IQ28" s="43"/>
      <c r="IR28" s="43"/>
      <c r="IS28" s="43"/>
      <c r="IT28" s="43"/>
      <c r="IU28" s="43"/>
      <c r="IV28" s="43"/>
      <c r="IW28" s="43"/>
      <c r="IX28" s="43"/>
      <c r="IY28" s="43"/>
      <c r="IZ28" s="43"/>
      <c r="JA28" s="43"/>
      <c r="JB28" s="43"/>
      <c r="JC28" s="43"/>
      <c r="JD28" s="43"/>
      <c r="JE28" s="43"/>
      <c r="JF28" s="43"/>
      <c r="JG28" s="43"/>
      <c r="JH28" s="43"/>
      <c r="JI28" s="43"/>
      <c r="JJ28" s="43"/>
      <c r="JK28" s="43"/>
      <c r="JL28" s="43"/>
      <c r="JM28" s="43"/>
      <c r="JN28" s="43"/>
      <c r="JO28" s="43"/>
      <c r="JP28" s="43"/>
      <c r="JQ28" s="43"/>
      <c r="JR28" s="43"/>
      <c r="JS28" s="43"/>
      <c r="JT28" s="43"/>
      <c r="JU28" s="43"/>
      <c r="JV28" s="43"/>
      <c r="JW28" s="43"/>
      <c r="JX28" s="43"/>
      <c r="JY28" s="43"/>
      <c r="JZ28" s="43"/>
      <c r="KA28" s="43"/>
      <c r="KB28" s="43"/>
      <c r="KC28" s="43"/>
      <c r="KD28" s="43"/>
      <c r="KE28" s="43"/>
      <c r="KF28" s="43"/>
      <c r="KG28" s="43"/>
      <c r="KH28" s="43"/>
      <c r="KI28" s="43"/>
      <c r="KJ28" s="43"/>
      <c r="KK28" s="43"/>
      <c r="KL28" s="43"/>
      <c r="KM28" s="43"/>
      <c r="KN28" s="43"/>
      <c r="KO28" s="43"/>
      <c r="KP28" s="43"/>
      <c r="KQ28" s="43"/>
      <c r="KR28" s="43"/>
      <c r="KS28" s="43"/>
      <c r="KT28" s="43"/>
      <c r="KU28" s="43"/>
      <c r="KV28" s="43"/>
      <c r="KW28" s="43"/>
      <c r="KX28" s="43"/>
      <c r="KY28" s="43"/>
      <c r="KZ28" s="43"/>
      <c r="LA28" s="43"/>
      <c r="LB28" s="43"/>
      <c r="LC28" s="43"/>
      <c r="LD28" s="43"/>
      <c r="LE28" s="43"/>
      <c r="LF28" s="43"/>
      <c r="LG28" s="43"/>
      <c r="LH28" s="43"/>
      <c r="LI28" s="43"/>
      <c r="LJ28" s="43"/>
      <c r="LK28" s="43"/>
      <c r="LL28" s="43"/>
      <c r="LM28" s="43"/>
      <c r="LN28" s="43"/>
      <c r="LO28" s="43"/>
      <c r="LP28" s="43"/>
      <c r="LQ28" s="43"/>
      <c r="LR28" s="43"/>
      <c r="LS28" s="43"/>
      <c r="LT28" s="43"/>
      <c r="LU28" s="43"/>
      <c r="LV28" s="43"/>
      <c r="LW28" s="43"/>
      <c r="LX28" s="43"/>
      <c r="LY28" s="43"/>
      <c r="LZ28" s="43"/>
      <c r="MA28" s="43"/>
      <c r="MB28" s="43"/>
      <c r="MC28" s="43"/>
      <c r="MD28" s="43"/>
      <c r="ME28" s="43"/>
      <c r="MF28" s="43"/>
      <c r="MG28" s="43"/>
      <c r="MH28" s="43"/>
      <c r="MI28" s="43"/>
      <c r="MJ28" s="43"/>
      <c r="MK28" s="43"/>
      <c r="ML28" s="43"/>
      <c r="MM28" s="43"/>
      <c r="MN28" s="43"/>
      <c r="MO28" s="43"/>
      <c r="MP28" s="43"/>
      <c r="MQ28" s="43"/>
      <c r="MR28" s="43"/>
      <c r="MS28" s="43"/>
      <c r="MT28" s="43"/>
      <c r="MU28" s="43"/>
      <c r="MV28" s="43"/>
      <c r="MW28" s="43"/>
      <c r="MX28" s="43"/>
      <c r="MY28" s="43"/>
      <c r="MZ28" s="43"/>
      <c r="NA28" s="43"/>
      <c r="NB28" s="43"/>
      <c r="NC28" s="43"/>
      <c r="ND28" s="43"/>
      <c r="NE28" s="43"/>
      <c r="NF28" s="43"/>
      <c r="NG28" s="43"/>
      <c r="NH28" s="43"/>
      <c r="NI28" s="43"/>
      <c r="NJ28" s="43"/>
      <c r="NK28" s="43"/>
      <c r="NL28" s="43"/>
      <c r="NM28" s="43"/>
      <c r="NN28" s="43"/>
      <c r="NO28" s="43"/>
      <c r="NP28" s="43"/>
      <c r="NQ28" s="43"/>
      <c r="NR28" s="43"/>
      <c r="NS28" s="43"/>
      <c r="NT28" s="43"/>
      <c r="NU28" s="43"/>
      <c r="NV28" s="43"/>
      <c r="NW28" s="43"/>
      <c r="NX28" s="43"/>
      <c r="NY28" s="43"/>
      <c r="NZ28" s="43"/>
      <c r="OA28" s="43"/>
      <c r="OB28" s="43"/>
      <c r="OC28" s="43"/>
      <c r="OD28" s="43"/>
      <c r="OE28" s="43"/>
      <c r="OF28" s="43"/>
      <c r="OG28" s="43"/>
      <c r="OH28" s="43"/>
      <c r="OI28" s="43"/>
      <c r="OJ28" s="43"/>
      <c r="OK28" s="43"/>
      <c r="OL28" s="43"/>
      <c r="OM28" s="43"/>
      <c r="ON28" s="43"/>
      <c r="OO28" s="43"/>
      <c r="OP28" s="43"/>
      <c r="OQ28" s="43"/>
      <c r="OR28" s="43"/>
      <c r="OS28" s="43"/>
      <c r="OT28" s="43"/>
      <c r="OU28" s="43"/>
      <c r="OV28" s="43"/>
    </row>
    <row r="29" spans="1:412">
      <c r="B29" s="32"/>
    </row>
    <row r="51" spans="8:8">
      <c r="H51" s="28" t="s">
        <v>261</v>
      </c>
    </row>
  </sheetData>
  <mergeCells count="10">
    <mergeCell ref="A27:S28"/>
    <mergeCell ref="A2:S2"/>
    <mergeCell ref="A1:S1"/>
    <mergeCell ref="Q4:S4"/>
    <mergeCell ref="A3:S3"/>
    <mergeCell ref="N7:O7"/>
    <mergeCell ref="L7:M7"/>
    <mergeCell ref="Q7:R7"/>
    <mergeCell ref="J4:L4"/>
    <mergeCell ref="A6:S6"/>
  </mergeCells>
  <dataValidations count="1">
    <dataValidation type="list" allowBlank="1" showInputMessage="1" showErrorMessage="1" sqref="L8 N8 Q8" xr:uid="{00000000-0002-0000-0500-000000000000}">
      <formula1>"EUR, BGN, CZK, HRK, HUF,PLN,RON"</formula1>
    </dataValidation>
  </dataValidations>
  <pageMargins left="0.7" right="0.7" top="0.78740157499999996" bottom="0.78740157499999996" header="0.3" footer="0.3"/>
  <pageSetup paperSize="9" scale="47"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C34"/>
  <sheetViews>
    <sheetView zoomScaleNormal="100" zoomScalePageLayoutView="85" workbookViewId="0">
      <selection activeCell="C8" sqref="C8"/>
    </sheetView>
  </sheetViews>
  <sheetFormatPr defaultColWidth="11.5703125" defaultRowHeight="12.75"/>
  <cols>
    <col min="1" max="1" width="56.42578125" customWidth="1"/>
    <col min="2" max="2" width="5.140625" customWidth="1"/>
    <col min="3" max="3" width="78.42578125" customWidth="1"/>
    <col min="4" max="10" width="11.42578125" customWidth="1"/>
  </cols>
  <sheetData>
    <row r="1" spans="1:3" ht="20.25" customHeight="1">
      <c r="A1" s="290" t="s">
        <v>262</v>
      </c>
      <c r="B1" s="290"/>
      <c r="C1" s="290"/>
    </row>
    <row r="2" spans="1:3" ht="14.25">
      <c r="A2" s="3"/>
      <c r="B2" s="4"/>
      <c r="C2" s="4"/>
    </row>
    <row r="3" spans="1:3" ht="15.75">
      <c r="A3" s="274" t="s">
        <v>263</v>
      </c>
      <c r="B3" s="275"/>
      <c r="C3" s="276"/>
    </row>
    <row r="4" spans="1:3" ht="14.25">
      <c r="A4" s="2"/>
      <c r="B4" s="2"/>
      <c r="C4" s="4"/>
    </row>
    <row r="5" spans="1:3" ht="18">
      <c r="A5" s="6" t="s">
        <v>264</v>
      </c>
      <c r="B5" s="5"/>
      <c r="C5" s="247"/>
    </row>
    <row r="6" spans="1:3" ht="18">
      <c r="A6" s="5"/>
      <c r="B6" s="1"/>
      <c r="C6" s="7"/>
    </row>
    <row r="7" spans="1:3" ht="18">
      <c r="A7" s="6" t="s">
        <v>265</v>
      </c>
      <c r="B7" s="5"/>
      <c r="C7" s="197" t="str">
        <f>'Reimbursement Request'!F7</f>
        <v>7F-10768.01</v>
      </c>
    </row>
    <row r="8" spans="1:3" ht="18">
      <c r="A8" s="6" t="s">
        <v>266</v>
      </c>
      <c r="B8" s="5"/>
      <c r="C8" s="248">
        <v>1000643543</v>
      </c>
    </row>
    <row r="9" spans="1:3" ht="18">
      <c r="A9" s="6" t="s">
        <v>267</v>
      </c>
      <c r="B9" s="5"/>
      <c r="C9" s="198" t="s">
        <v>277</v>
      </c>
    </row>
    <row r="10" spans="1:3" ht="18">
      <c r="A10" s="6" t="s">
        <v>268</v>
      </c>
      <c r="B10" s="5"/>
      <c r="C10" s="198" t="s">
        <v>283</v>
      </c>
    </row>
    <row r="11" spans="1:3" ht="18">
      <c r="A11" s="6" t="s">
        <v>269</v>
      </c>
      <c r="B11" s="5"/>
      <c r="C11" s="198" t="s">
        <v>284</v>
      </c>
    </row>
    <row r="12" spans="1:3" ht="18">
      <c r="A12" s="5"/>
      <c r="B12" s="1"/>
      <c r="C12" s="7"/>
    </row>
    <row r="13" spans="1:3" ht="18">
      <c r="A13" s="6" t="s">
        <v>270</v>
      </c>
      <c r="B13" s="5"/>
      <c r="C13" s="197" t="s">
        <v>16</v>
      </c>
    </row>
    <row r="14" spans="1:3" ht="18">
      <c r="A14" s="6" t="s">
        <v>271</v>
      </c>
      <c r="B14" s="5"/>
      <c r="C14" s="204">
        <f>'Reimbursement Request'!F21</f>
        <v>569383.14</v>
      </c>
    </row>
    <row r="15" spans="1:3" ht="25.5">
      <c r="A15" s="6" t="s">
        <v>272</v>
      </c>
      <c r="B15" s="5"/>
      <c r="C15" s="197"/>
    </row>
    <row r="16" spans="1:3" ht="18">
      <c r="A16" s="199" t="s">
        <v>285</v>
      </c>
      <c r="B16" s="5"/>
      <c r="C16" s="198">
        <f>SUM('Financial Progress'!BN10)</f>
        <v>29078.98</v>
      </c>
    </row>
    <row r="17" spans="1:3" ht="18">
      <c r="A17" s="199" t="s">
        <v>163</v>
      </c>
      <c r="B17" s="5"/>
      <c r="C17" s="198">
        <f>SUM('Financial Progress'!BN17)</f>
        <v>161479.96</v>
      </c>
    </row>
    <row r="18" spans="1:3" ht="18">
      <c r="A18" s="199" t="s">
        <v>166</v>
      </c>
      <c r="B18" s="5"/>
      <c r="C18" s="198">
        <f>SUM('Financial Progress'!BN23)</f>
        <v>378824.2</v>
      </c>
    </row>
    <row r="19" spans="1:3" ht="18">
      <c r="A19" s="199"/>
      <c r="B19" s="5"/>
      <c r="C19" s="198"/>
    </row>
    <row r="20" spans="1:3" ht="18">
      <c r="A20" s="199"/>
      <c r="B20" s="5"/>
      <c r="C20" s="198"/>
    </row>
    <row r="21" spans="1:3" ht="18">
      <c r="A21" s="199"/>
      <c r="B21" s="5"/>
      <c r="C21" s="198"/>
    </row>
    <row r="22" spans="1:3" ht="18">
      <c r="A22" s="199"/>
      <c r="B22" s="5"/>
      <c r="C22" s="198"/>
    </row>
    <row r="23" spans="1:3" ht="18">
      <c r="A23" s="199"/>
      <c r="B23" s="5"/>
      <c r="C23" s="198"/>
    </row>
    <row r="24" spans="1:3" ht="18">
      <c r="A24" s="199"/>
      <c r="B24" s="5"/>
      <c r="C24" s="198"/>
    </row>
    <row r="25" spans="1:3" ht="18">
      <c r="A25" s="199"/>
      <c r="B25" s="5"/>
      <c r="C25" s="198"/>
    </row>
    <row r="26" spans="1:3" ht="18">
      <c r="A26" s="199"/>
      <c r="B26" s="5"/>
      <c r="C26" s="198"/>
    </row>
    <row r="27" spans="1:3" ht="18">
      <c r="A27" s="1"/>
      <c r="B27" s="1"/>
      <c r="C27" s="4"/>
    </row>
    <row r="28" spans="1:3" ht="15.75">
      <c r="A28" s="274" t="s">
        <v>273</v>
      </c>
      <c r="B28" s="275"/>
      <c r="C28" s="275"/>
    </row>
    <row r="29" spans="1:3" ht="14.25">
      <c r="A29" s="2"/>
      <c r="B29" s="2"/>
      <c r="C29" s="4"/>
    </row>
    <row r="30" spans="1:3" ht="25.5">
      <c r="A30" s="6" t="s">
        <v>274</v>
      </c>
      <c r="B30" s="5"/>
      <c r="C30" s="198" t="s">
        <v>277</v>
      </c>
    </row>
    <row r="31" spans="1:3" ht="18">
      <c r="A31" s="6" t="s">
        <v>275</v>
      </c>
      <c r="B31" s="5"/>
      <c r="C31" s="198" t="s">
        <v>278</v>
      </c>
    </row>
    <row r="32" spans="1:3" ht="14.25">
      <c r="A32" s="6" t="s">
        <v>281</v>
      </c>
      <c r="B32" s="2"/>
      <c r="C32" s="198" t="s">
        <v>279</v>
      </c>
    </row>
    <row r="33" spans="1:3">
      <c r="A33" s="6" t="s">
        <v>282</v>
      </c>
      <c r="C33" s="246">
        <v>2550081357</v>
      </c>
    </row>
    <row r="34" spans="1:3" ht="18">
      <c r="A34" s="6" t="s">
        <v>276</v>
      </c>
      <c r="B34" s="5"/>
      <c r="C34" s="198" t="s">
        <v>280</v>
      </c>
    </row>
  </sheetData>
  <mergeCells count="3">
    <mergeCell ref="A3:C3"/>
    <mergeCell ref="A28:C28"/>
    <mergeCell ref="A1:C1"/>
  </mergeCells>
  <conditionalFormatting sqref="A33:A34 C33:C34">
    <cfRule type="cellIs" dxfId="2" priority="5" operator="equal">
      <formula>"Bitte auswählen!"</formula>
    </cfRule>
  </conditionalFormatting>
  <conditionalFormatting sqref="A1:C32">
    <cfRule type="cellIs" dxfId="1" priority="1" operator="equal">
      <formula>"Bitte auswählen!"</formula>
    </cfRule>
  </conditionalFormatting>
  <conditionalFormatting sqref="A34:C34">
    <cfRule type="cellIs" dxfId="0" priority="4" operator="equal">
      <formula>"Bitte auswählen!"</formula>
    </cfRule>
  </conditionalFormatting>
  <dataValidations count="1">
    <dataValidation type="list" allowBlank="1" showInputMessage="1" showErrorMessage="1" sqref="C13" xr:uid="{00000000-0002-0000-0000-000000000000}">
      <formula1>Währung</formula1>
    </dataValidation>
  </dataValidations>
  <pageMargins left="0.7" right="0.7" top="0.78740157499999996" bottom="0.78740157499999996" header="0.3" footer="0.3"/>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8a1d2b4-14fc-4346-bc33-b5e3ce352a93" xsi:nil="true"/>
    <lcf76f155ced4ddcb4097134ff3c332f xmlns="7da7807b-8415-478d-b0e9-6c2b2f1cf8a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FFF6E86522884A86C267A294F8C3F8" ma:contentTypeVersion="19" ma:contentTypeDescription="Create a new document." ma:contentTypeScope="" ma:versionID="b03eeb9552150f3d2a51a7f87a35b1ed">
  <xsd:schema xmlns:xsd="http://www.w3.org/2001/XMLSchema" xmlns:xs="http://www.w3.org/2001/XMLSchema" xmlns:p="http://schemas.microsoft.com/office/2006/metadata/properties" xmlns:ns2="7da7807b-8415-478d-b0e9-6c2b2f1cf8a7" xmlns:ns3="b8a1d2b4-14fc-4346-bc33-b5e3ce352a93" targetNamespace="http://schemas.microsoft.com/office/2006/metadata/properties" ma:root="true" ma:fieldsID="f8d0386853375172b4af5641c9717bfd" ns2:_="" ns3:_="">
    <xsd:import namespace="7da7807b-8415-478d-b0e9-6c2b2f1cf8a7"/>
    <xsd:import namespace="b8a1d2b4-14fc-4346-bc33-b5e3ce352a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BillingMetadata"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a7807b-8415-478d-b0e9-6c2b2f1cf8a7"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SearchProperties" ma:index="6" nillable="true" ma:displayName="MediaServiceSearchProperties" ma:hidden="true" ma:internalName="MediaServiceSearchProperties" ma:readOnly="true">
      <xsd:simpleType>
        <xsd:restriction base="dms:Note"/>
      </xsd:simpleType>
    </xsd:element>
    <xsd:element name="MediaServiceBillingMetadata" ma:index="8" nillable="true" ma:displayName="MediaServiceBillingMetadata" ma:hidden="true" ma:internalName="MediaServiceBilling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a1d2b4-14fc-4346-bc33-b5e3ce352a9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c8847eb-0e91-4b25-b6dc-50997dc52add}" ma:internalName="TaxCatchAll" ma:showField="CatchAllData" ma:web="b8a1d2b4-14fc-4346-bc33-b5e3ce352a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E466FDDF-C3C3-4E62-BF1E-AB026CD85117}">
  <ds:schemaRefs>
    <ds:schemaRef ds:uri="http://www.w3.org/XML/1998/namespace"/>
    <ds:schemaRef ds:uri="http://purl.org/dc/dcmitype/"/>
    <ds:schemaRef ds:uri="http://purl.org/dc/elements/1.1/"/>
    <ds:schemaRef ds:uri="http://schemas.microsoft.com/office/2006/metadata/properties"/>
    <ds:schemaRef ds:uri="7da7807b-8415-478d-b0e9-6c2b2f1cf8a7"/>
    <ds:schemaRef ds:uri="http://purl.org/dc/terms/"/>
    <ds:schemaRef ds:uri="b8a1d2b4-14fc-4346-bc33-b5e3ce352a93"/>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0E8709F-7242-49DC-BC07-B95A430E85D6}">
  <ds:schemaRefs>
    <ds:schemaRef ds:uri="http://schemas.microsoft.com/sharepoint/v3/contenttype/forms"/>
  </ds:schemaRefs>
</ds:datastoreItem>
</file>

<file path=customXml/itemProps3.xml><?xml version="1.0" encoding="utf-8"?>
<ds:datastoreItem xmlns:ds="http://schemas.openxmlformats.org/officeDocument/2006/customXml" ds:itemID="{B27519C1-1FA4-412A-BEC9-CCF5668A29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a7807b-8415-478d-b0e9-6c2b2f1cf8a7"/>
    <ds:schemaRef ds:uri="b8a1d2b4-14fc-4346-bc33-b5e3ce352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6</vt:i4>
      </vt:variant>
      <vt:variant>
        <vt:lpstr>Nimega vahemikud</vt:lpstr>
      </vt:variant>
      <vt:variant>
        <vt:i4>9</vt:i4>
      </vt:variant>
    </vt:vector>
  </HeadingPairs>
  <TitlesOfParts>
    <vt:vector size="15" baseType="lpstr">
      <vt:lpstr>Reimbursement Request</vt:lpstr>
      <vt:lpstr>Financial Progress</vt:lpstr>
      <vt:lpstr>Operational Progress </vt:lpstr>
      <vt:lpstr>Programme Characteristics</vt:lpstr>
      <vt:lpstr>Procurement plan</vt:lpstr>
      <vt:lpstr>E-billing information</vt:lpstr>
      <vt:lpstr>'Programme Characteristics'!_Ref10720987</vt:lpstr>
      <vt:lpstr>'Programme Characteristics'!_Ref10721025</vt:lpstr>
      <vt:lpstr>'Programme Characteristics'!_Ref10721044</vt:lpstr>
      <vt:lpstr>'Programme Characteristics'!_Ref10721048</vt:lpstr>
      <vt:lpstr>'Programme Characteristics'!_Ref8906408</vt:lpstr>
      <vt:lpstr>'Financial Progress'!Prindiala</vt:lpstr>
      <vt:lpstr>'Procurement plan'!Prindiala</vt:lpstr>
      <vt:lpstr>'Programme Characteristics'!Prindiala</vt:lpstr>
      <vt:lpstr>'Reimbursement Request'!Prindiala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Hüvitistaotluse edastamine</dc:title>
  <dc:subject/>
  <dc:creator>RM</dc:creator>
  <dc:description/>
  <cp:lastModifiedBy>Kairi Toiger</cp:lastModifiedBy>
  <cp:revision/>
  <dcterms:created xsi:type="dcterms:W3CDTF">2009-07-02T10:25:47Z</dcterms:created>
  <dcterms:modified xsi:type="dcterms:W3CDTF">2025-08-12T12:43:39Z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0x0101003EFFF6E86522884A86C267A294F8C3F8</vt:lpwstr>
  </property>
  <property fmtid="{D5CDD505-2E9C-101B-9397-08002B2CF9AE}" pid="126" name="MediaServiceImageTags">
    <vt:lpwstr/>
  </property>
  <property fmtid="{D5CDD505-2E9C-101B-9397-08002B2CF9AE}" pid="127" name="MSIP_Label_defa4170-0d19-0005-0004-bc88714345d2_Enabled">
    <vt:lpwstr>true</vt:lpwstr>
  </property>
  <property fmtid="{D5CDD505-2E9C-101B-9397-08002B2CF9AE}" pid="128" name="MSIP_Label_defa4170-0d19-0005-0004-bc88714345d2_SetDate">
    <vt:lpwstr>2025-08-11T15:51:51Z</vt:lpwstr>
  </property>
  <property fmtid="{D5CDD505-2E9C-101B-9397-08002B2CF9AE}" pid="129" name="MSIP_Label_defa4170-0d19-0005-0004-bc88714345d2_Method">
    <vt:lpwstr>Standard</vt:lpwstr>
  </property>
  <property fmtid="{D5CDD505-2E9C-101B-9397-08002B2CF9AE}" pid="130" name="MSIP_Label_defa4170-0d19-0005-0004-bc88714345d2_Name">
    <vt:lpwstr>defa4170-0d19-0005-0004-bc88714345d2</vt:lpwstr>
  </property>
  <property fmtid="{D5CDD505-2E9C-101B-9397-08002B2CF9AE}" pid="131" name="MSIP_Label_defa4170-0d19-0005-0004-bc88714345d2_SiteId">
    <vt:lpwstr>8fe098d2-428d-4bd4-9803-7195fe96f0e2</vt:lpwstr>
  </property>
  <property fmtid="{D5CDD505-2E9C-101B-9397-08002B2CF9AE}" pid="132" name="MSIP_Label_defa4170-0d19-0005-0004-bc88714345d2_ActionId">
    <vt:lpwstr>47a12a45-94c9-4ba8-bacd-60af16cc87bb</vt:lpwstr>
  </property>
  <property fmtid="{D5CDD505-2E9C-101B-9397-08002B2CF9AE}" pid="133" name="MSIP_Label_defa4170-0d19-0005-0004-bc88714345d2_ContentBits">
    <vt:lpwstr>0</vt:lpwstr>
  </property>
  <property fmtid="{D5CDD505-2E9C-101B-9397-08002B2CF9AE}" pid="134" name="MSIP_Label_defa4170-0d19-0005-0004-bc88714345d2_Tag">
    <vt:lpwstr>10, 3, 0, 1</vt:lpwstr>
  </property>
</Properties>
</file>